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0" activeTab="0"/>
  </bookViews>
  <sheets>
    <sheet name="Лист 1" sheetId="1" r:id="rId1"/>
  </sheets>
  <definedNames>
    <definedName name="_xlnm.Print_Area" localSheetId="0">'Лист 1'!$A$1:$I$148</definedName>
  </definedNames>
  <calcPr fullCalcOnLoad="1"/>
</workbook>
</file>

<file path=xl/sharedStrings.xml><?xml version="1.0" encoding="utf-8"?>
<sst xmlns="http://schemas.openxmlformats.org/spreadsheetml/2006/main" count="602" uniqueCount="302">
  <si>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</si>
  <si>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</si>
  <si>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</si>
  <si>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</si>
  <si>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</si>
  <si>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</si>
  <si>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</si>
  <si>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</si>
  <si>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</si>
  <si>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</si>
  <si>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</si>
  <si>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</si>
  <si>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</si>
  <si>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</si>
  <si>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</si>
  <si>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</si>
  <si>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ЄДРПОУ  40220031</t>
  </si>
  <si>
    <t>січень 2018</t>
  </si>
  <si>
    <t>Вершкове масло</t>
  </si>
  <si>
    <t>звіт про укладений договір</t>
  </si>
  <si>
    <t>Сирі олії та тваринні і рослинні жири</t>
  </si>
  <si>
    <t>без використання електронної системи</t>
  </si>
  <si>
    <t>ДК 021:2015     15540000-5</t>
  </si>
  <si>
    <t>Сирні продукти</t>
  </si>
  <si>
    <t>ДК 021:2015     03142500-3</t>
  </si>
  <si>
    <t>Яйця</t>
  </si>
  <si>
    <t>Продукція борошномельно-круп'яної промисловості</t>
  </si>
  <si>
    <t>ДК 021:2015     15850000-1</t>
  </si>
  <si>
    <t>Макаронні вироби</t>
  </si>
  <si>
    <t>ДК 021:2015     15830000-5</t>
  </si>
  <si>
    <t>Цукор і супутня продукція</t>
  </si>
  <si>
    <t>ДК 021:2015     15320000-7</t>
  </si>
  <si>
    <t>Фруктові та овочеві соки</t>
  </si>
  <si>
    <t>ДК 021:2015     03220000-9</t>
  </si>
  <si>
    <t>Овочі, фрукти та горіхи</t>
  </si>
  <si>
    <t>ДК 021:2015     15330000-0</t>
  </si>
  <si>
    <t>ДК 021:2015     15810000-9</t>
  </si>
  <si>
    <t>Хлібопродукти, свіжовипечені хлібобулочні та кондитерські вироби</t>
  </si>
  <si>
    <t>ДК 021:2015     15860000-4</t>
  </si>
  <si>
    <t>Кава, чай та супутня продукція</t>
  </si>
  <si>
    <t>ДК 021:2015     15870000-7</t>
  </si>
  <si>
    <t>ДК 021:2015     15510000-6</t>
  </si>
  <si>
    <t>Молоко та вершки</t>
  </si>
  <si>
    <t>ДК 021:2015     15610000-7</t>
  </si>
  <si>
    <t>Заправки та приправи (сіль, спеції)</t>
  </si>
  <si>
    <t>ДК 021:2015     15890000-3</t>
  </si>
  <si>
    <t>Продукти харчування та сушені продукти різні (дріжді)</t>
  </si>
  <si>
    <t>ДК 021:2015     15840000-8</t>
  </si>
  <si>
    <t>Какао; шоколад та цукрові кондитерські вироби</t>
  </si>
  <si>
    <t>ДК 021:2015     15620000-0</t>
  </si>
  <si>
    <t>Крохмалі та крохмалепродукти (крохмаль, манка)</t>
  </si>
  <si>
    <t>ДК 021:2015     03210000-6</t>
  </si>
  <si>
    <t>Зернові культури та картопля</t>
  </si>
  <si>
    <t>Послуги їдалень (Ап.4)</t>
  </si>
  <si>
    <t>відкриті торги</t>
  </si>
  <si>
    <t>Риба, рибне філен та інше м'ясо риби морожені</t>
  </si>
  <si>
    <t>М'ясо</t>
  </si>
  <si>
    <t>Газове паливо (природний газ)</t>
  </si>
  <si>
    <t>ДК 021:2015     09310000-5</t>
  </si>
  <si>
    <t>Електрична енергія</t>
  </si>
  <si>
    <t>переговорна процедура</t>
  </si>
  <si>
    <t>грудень 2017</t>
  </si>
  <si>
    <t>ДК 021:2015      09130000-9</t>
  </si>
  <si>
    <t>Нафта і дистиляти (бензин та дизпаливо)</t>
  </si>
  <si>
    <t>ДК 021:2015     65210000-8</t>
  </si>
  <si>
    <t>Розподіл газу</t>
  </si>
  <si>
    <t>ДК 021:2015     15110000-2</t>
  </si>
  <si>
    <t>ДК 021:2015     15220000-6</t>
  </si>
  <si>
    <t>ДК 021:2015     55510000-8</t>
  </si>
  <si>
    <t>ДК 021:2015     90920000-2</t>
  </si>
  <si>
    <t>Послуги із санітарно-гігієнічної обробки приміщень (дератизація)</t>
  </si>
  <si>
    <t>ДК 021:2015     65100000-4</t>
  </si>
  <si>
    <t>Послуги з розподілу води та супутні послуги</t>
  </si>
  <si>
    <t>ДК 021:2015     50110000-9</t>
  </si>
  <si>
    <t>Послуги з ремонту і технічного обслуговування мототранстпортних засобів і супутнього обладнання (т/о, інструм.контроль тех.стану)</t>
  </si>
  <si>
    <t>ДК 021:2015      66510000-8</t>
  </si>
  <si>
    <t>ДК 021:2015     64210000-1</t>
  </si>
  <si>
    <t>ДК 021:2015     72410000-7</t>
  </si>
  <si>
    <t>Послуги провайдерів</t>
  </si>
  <si>
    <t>ДК 021:2015     50410000-2</t>
  </si>
  <si>
    <t>ДК 021:2015     50310000-1</t>
  </si>
  <si>
    <t>ДК 021:2015     90510000-5</t>
  </si>
  <si>
    <t>Утилізація сміття та поводження зі сміттям (вивіз сміття, вивіз нечистот)</t>
  </si>
  <si>
    <t>ДК 021:2015     41110000-3</t>
  </si>
  <si>
    <t>Питна вода</t>
  </si>
  <si>
    <t>ДК 021:2015     60300000-1</t>
  </si>
  <si>
    <t>Послуги з транспортування трубопроводами</t>
  </si>
  <si>
    <t>ДК 021:2015     09110000-3</t>
  </si>
  <si>
    <t>Тверде паливо</t>
  </si>
  <si>
    <t>липень 2018</t>
  </si>
  <si>
    <t>лютий 2018</t>
  </si>
  <si>
    <t>квітень 2018</t>
  </si>
  <si>
    <t>травень 2018</t>
  </si>
  <si>
    <t>Страхові послуги (водій, ТЗ)</t>
  </si>
  <si>
    <t>ДК 021:2015     15130000-8</t>
  </si>
  <si>
    <t>М'ясопродукти (сосиски вищого гатунку)</t>
  </si>
  <si>
    <t>без використання електронної системи закупівель</t>
  </si>
  <si>
    <t>ДК 021:2015     48440000-4</t>
  </si>
  <si>
    <t>Пакети програмного забезпечення для фінансового аналізу та бухгалтерського обліку ("ІС-про")</t>
  </si>
  <si>
    <t>Кухонне приладдя, товари для дому та господарства і приладдя для закладів громадського харчування (госптовари)</t>
  </si>
  <si>
    <t>ДК 021:2015     18410000-6</t>
  </si>
  <si>
    <t>ДК 021:2015     72260000-5</t>
  </si>
  <si>
    <t>ДК 021:2015     22210000-5</t>
  </si>
  <si>
    <t>ДК 021:2015     30230000-0</t>
  </si>
  <si>
    <t>ДК 021:2015     73100000-3</t>
  </si>
  <si>
    <t>Послуги у сфері наукових досліджень та експериментальних розробок</t>
  </si>
  <si>
    <t>ДК 021:2015     44530000-4</t>
  </si>
  <si>
    <t>Електричні лампи розжарення</t>
  </si>
  <si>
    <t>ДК 021:2015     31710000-6</t>
  </si>
  <si>
    <t>Електронне обладнання (електроди)</t>
  </si>
  <si>
    <t>ДК 021:2015     14810000-2</t>
  </si>
  <si>
    <t>Абразивні вироби (диски для різьби)</t>
  </si>
  <si>
    <t>ДК 021:2015     44160000-9</t>
  </si>
  <si>
    <t>Магістралі, трубопроводи, труби, обсадні труби, тюбінги та супутні вироби</t>
  </si>
  <si>
    <t>ДК 021:2015     39710000-2</t>
  </si>
  <si>
    <t xml:space="preserve">Річний план </t>
  </si>
  <si>
    <t>Відділ освіти виконавчого комітету Апостолівської міської ради</t>
  </si>
  <si>
    <t>закупівель на 2018 рік</t>
  </si>
  <si>
    <t>березень 2018</t>
  </si>
  <si>
    <t>ДК 021:2015     39830000-9</t>
  </si>
  <si>
    <t xml:space="preserve">ДК 021:2015     31510000-4 </t>
  </si>
  <si>
    <t>ДК 021:2015     44210000-5</t>
  </si>
  <si>
    <t>ДК 021:2015     44110000-4</t>
  </si>
  <si>
    <t>ДК 021:2015     85140000-2</t>
  </si>
  <si>
    <t>Послуги у сфері охорони здоров’я різні (мікро-біол. та фіз-хім.дослідження)</t>
  </si>
  <si>
    <t>Комп'ютерне обладнання</t>
  </si>
  <si>
    <t>Послуги пожежних і рятувальних служб</t>
  </si>
  <si>
    <t>ДК 021:2015     50530000-9</t>
  </si>
  <si>
    <t>Послуги у сфері професійної підготовки курси м/с, які проводять м/о водіїв)</t>
  </si>
  <si>
    <t>ДК 021:2015     75250000-3</t>
  </si>
  <si>
    <t>Шини для транспортних засобів великої та малої тоннажності</t>
  </si>
  <si>
    <t>ДК 021:2015     34350000-5</t>
  </si>
  <si>
    <t>Механічні запасні частини, крім двигунів і частин двигунів</t>
  </si>
  <si>
    <t>Протипожежне, рятувальне та захисне обладнання (вогнегасники)</t>
  </si>
  <si>
    <t>Вапняк, гіпс і крейда</t>
  </si>
  <si>
    <t>Паперові чи картонні реєстраційні журнали</t>
  </si>
  <si>
    <t>Медичне обладнання та вироби медичного призначення різні (аптечки першої допомоги)</t>
  </si>
  <si>
    <t>ДК 021:2015     24450000-3</t>
  </si>
  <si>
    <t>Агрохімічна продукція (дезактин)</t>
  </si>
  <si>
    <t>ДК 021:2015    45450000-6</t>
  </si>
  <si>
    <t>ДК 021:2015    71240000-2</t>
  </si>
  <si>
    <t>Архітектурні, інженерні та планувальні послуги (улаштування блискозахисту, проекти)</t>
  </si>
  <si>
    <t>ДК 021:2015    71630000-3</t>
  </si>
  <si>
    <t>Науково-технічні послуги в галузі інженерії (земля)</t>
  </si>
  <si>
    <t>Послуги центрів і будинків відпочинку (путівки)</t>
  </si>
  <si>
    <t>Спеціальний одяг</t>
  </si>
  <si>
    <t>Послуги у сфері професійної підготовки</t>
  </si>
  <si>
    <t>ДК 021:2015     71350000-6</t>
  </si>
  <si>
    <t>ДК 021:2015     50430000-8</t>
  </si>
  <si>
    <t>Послуги з технічного огляду та випробовувань (перевірка блискавкозахисту,  ДВК, гідранти, пож.рукави, оп.осв.котлів)</t>
  </si>
  <si>
    <t>Послуги з ремонту і технічного обслуговування вимірювальних, випробувальних і контрольних приладів (режимна наладка котлів, ел.техн. виміри)</t>
  </si>
  <si>
    <t>ДК 021:2015     45310000-3</t>
  </si>
  <si>
    <t>ДК 021:2015    50510000-3</t>
  </si>
  <si>
    <t>Послуги з ремонту і технічного обслуговування насосів, клапанів, кранів і металевих контейнерів (наладка газ.автоматики)</t>
  </si>
  <si>
    <t>ДК 021:2015    50720000-8</t>
  </si>
  <si>
    <t>Послуги з ремонту і технічного обслуговування систем центрального опалення (т/о газових котелень)</t>
  </si>
  <si>
    <t>червень 2018</t>
  </si>
  <si>
    <t>Послуги лікувальних закладів та супутні послуги (м/о водіїв, бакобстеж.прац-в)</t>
  </si>
  <si>
    <t>Послуги з ремонту і технічного обслуговування техніки (т/о вузлів обліку газу)</t>
  </si>
  <si>
    <t>ДК 021:2015    34320000-6</t>
  </si>
  <si>
    <t>ДК 021:2015    35110000-8</t>
  </si>
  <si>
    <t>ДК 021:2015    44920000-5</t>
  </si>
  <si>
    <t>ДК 021:2015    22810000-1</t>
  </si>
  <si>
    <t>ДК 021:2015    33190000-8</t>
  </si>
  <si>
    <t xml:space="preserve">ДК 021:2015     15530000-2 </t>
  </si>
  <si>
    <t>ДК 021:2015    15410000-5</t>
  </si>
  <si>
    <t>ДК 021:2015     39220000-0</t>
  </si>
  <si>
    <t>ДК 021:2015     30190000-7</t>
  </si>
  <si>
    <t>Продукція для чищення (дозатори для рідкого мила, миючі засоби)</t>
  </si>
  <si>
    <t>Послуги з ремонтування і технічного обслуговування високоточного обладнання (т/о пож.сигн., повірка ліч-в та кор-в об'єму газу , т/о вузлів обліку газу, повірка КВП, перезар.вогнегасн.)</t>
  </si>
  <si>
    <t>Оброблені фрукти та овочі(сухофрукти і пресерви)</t>
  </si>
  <si>
    <t>Електромонтажні роботи (зб.потужн.Укр.ЗШ, ел.т/о закладів, підключ.інтернет Ап №4)</t>
  </si>
  <si>
    <t>ДК 021:2015     30120000-6</t>
  </si>
  <si>
    <t>Фотокопіювальне та поліграфічне обладнання для офсетного друку (картриджи)</t>
  </si>
  <si>
    <t>Комп’ютерне обладнання</t>
  </si>
  <si>
    <t>ДК 021:2015     39560000-5</t>
  </si>
  <si>
    <r>
      <t>Інженерні та будівельні роботи (послуги по встановленню перегородок в туалеті Ап.ЗШ</t>
    </r>
    <r>
      <rPr>
        <sz val="9"/>
        <color indexed="63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№</t>
    </r>
    <r>
      <rPr>
        <sz val="16"/>
        <color indexed="63"/>
        <rFont val="Times New Roman"/>
        <family val="1"/>
      </rPr>
      <t>3</t>
    </r>
    <r>
      <rPr>
        <sz val="16"/>
        <color indexed="63"/>
        <rFont val="Times New Roman"/>
        <family val="1"/>
      </rPr>
      <t>)</t>
    </r>
  </si>
  <si>
    <t>ДК 021:2015     45220000-5</t>
  </si>
  <si>
    <t>ДК 021:2015     50610000-4</t>
  </si>
  <si>
    <t>Послуги з ремонту і технічного обслуговування захисного обладнання</t>
  </si>
  <si>
    <t>ДК 021:2015     45330000-9</t>
  </si>
  <si>
    <t>Вироби для ванної кімнати та кухні (унітаз та ін.)</t>
  </si>
  <si>
    <t>ДК 021:2015     44410000-7</t>
  </si>
  <si>
    <t>Арматура трубопровідна: крани, вентилі, клапани та подібні пристрої</t>
  </si>
  <si>
    <t>ДК 021:2015   39160000-1</t>
  </si>
  <si>
    <t>Субвенція з ДБ місцевим бюджетам на забезпечення якісної, сучасної та доступної загальної середньої освіти "Нова українська школа" , та Субвенція з МБ на надання держ.підтримки особам з особливими освітніми потребами за р-к відповідної субвенції з ДБ (оснащення кабінетів інклюзивно-ресурсних центрів)</t>
  </si>
  <si>
    <t>ДК 021:2015     39160000-1</t>
  </si>
  <si>
    <t>Оснащення кабінетами  фізики, хімії, біології, географії та математики і  мультимедійними засобами навчання  закладів ЗСО</t>
  </si>
  <si>
    <t>Субвенція з МБ за рахунок залишку коштів освітньої субвенції, що утворився на початок бюджетного періоду (на оснащення закладів ЗСО з поглибленним/профільним навчанням та опорних шкіл засобами навчання)</t>
  </si>
  <si>
    <t>II півріччя 2018</t>
  </si>
  <si>
    <t>I півріччя 2018</t>
  </si>
  <si>
    <t>ДК 021:2015     42130000-9</t>
  </si>
  <si>
    <t>ДК 021:2015     42120000-6</t>
  </si>
  <si>
    <t>Насоси та компресори (насосна станція)</t>
  </si>
  <si>
    <t>СФ</t>
  </si>
  <si>
    <t>ДК 021:2015     44310000-6</t>
  </si>
  <si>
    <t>Вироби з дроту (решітка металева)</t>
  </si>
  <si>
    <t>перерозподіл коштів ЗФ</t>
  </si>
  <si>
    <t>ДК 021:2015     22110000-4</t>
  </si>
  <si>
    <t>Друковані книги</t>
  </si>
  <si>
    <t>ДК 021:2015     39170000-4</t>
  </si>
  <si>
    <t>Магазинні меблі (вивіска)</t>
  </si>
  <si>
    <t>Субвенція з МБ на надання держ.підтримки особам з особливими освітніми потребами за р-к відповідної субвенції з ДБ (оснащення кабінетів інклюзивно-ресурсних центрів)</t>
  </si>
  <si>
    <t>Конструкційні матеріали (фарба, шпалери, карниз)</t>
  </si>
  <si>
    <t>ДК 021:2015     44520000-1</t>
  </si>
  <si>
    <t>Замки, ключі та петлі</t>
  </si>
  <si>
    <t>серпень 2018</t>
  </si>
  <si>
    <t>ДК 021:2015     39150000-8</t>
  </si>
  <si>
    <t>Меблі та приспособи різні</t>
  </si>
  <si>
    <t>Субвенція з МБ на надання держ.підтримки особам з особливими освітніми потребами за р-к відповідної субвенції з ДБ (оснащення кабінетів інклюзивно-ресурсних центрів), перерозподіл коштів ЗФ</t>
  </si>
  <si>
    <t>ДК 021:2015     80530000-8</t>
  </si>
  <si>
    <r>
      <t xml:space="preserve">Інші завершальні будівельні роботи (реконструкція системи газопостачання, ремонт пориву теплотраси, поточний ремонт стелі АЗШ </t>
    </r>
    <r>
      <rPr>
        <sz val="12"/>
        <color indexed="63"/>
        <rFont val="Times New Roman"/>
        <family val="1"/>
      </rPr>
      <t>№</t>
    </r>
    <r>
      <rPr>
        <sz val="16"/>
        <color indexed="63"/>
        <rFont val="Times New Roman"/>
        <family val="1"/>
      </rPr>
      <t>3)</t>
    </r>
  </si>
  <si>
    <t>Конструкції та їх частини (вікна ПВХ, двері)</t>
  </si>
  <si>
    <t>Цистерни, резервуари, контейнери та посудини високого тиску   (ємність харчова)</t>
  </si>
  <si>
    <t>кошти СФ</t>
  </si>
  <si>
    <t>ДК 021:2015     44610000-9</t>
  </si>
  <si>
    <t xml:space="preserve">без використання електронної системи </t>
  </si>
  <si>
    <t>Гардіни та шифон (текстильні вироби різні)</t>
  </si>
  <si>
    <t>Шкільні меблі "Нова українська школа"</t>
  </si>
  <si>
    <t>Шкільні меблі (дидактичний матеріал для початкової школи "Нова українська школа")</t>
  </si>
  <si>
    <t>субвенція з ДБ місцевим бюджетам на забезпечення якісної, сучасної та доступної загальної середньої освіти "Нова українська школа", + співфінансування з МБ</t>
  </si>
  <si>
    <t>субвенція з ДБ місцевим бюджетам на забезпечення якісної, сучасної та доступної загальної середньої освіти "Нова українська школа", +співфінансування з МБ</t>
  </si>
  <si>
    <t>ДК 021:2015     42650000-7</t>
  </si>
  <si>
    <t>Ручні інструменти пневматичні чи моторизовані</t>
  </si>
  <si>
    <t>вересень 2018</t>
  </si>
  <si>
    <t>додаткові кошти СФ</t>
  </si>
  <si>
    <t>Електричні побутові прилади (водонагрівач,ел.м'ясорубка)</t>
  </si>
  <si>
    <t>Електричні побутові прилади (холодильник)</t>
  </si>
  <si>
    <t>ДК 021:2015     33600000-6</t>
  </si>
  <si>
    <t>Фармацевтична продукція</t>
  </si>
  <si>
    <t>Робочі проекти "Кап.рем. по заміні вікон Михайлівської, Мих-Заводської, Першотравенської та Української шкіл" (19800 грн*4)</t>
  </si>
  <si>
    <t>субвенція з ДБ МБ на формування інфраструктури ОТГ</t>
  </si>
  <si>
    <t>Капітальний ремонт по заміні вікон  Михайлівської ЗШ - 265199 грн, Мих-Заводського НВК - 242943 грн, Першотравенської ЗШ -  270230 грн та Української ЗШ -  261953 грн"</t>
  </si>
  <si>
    <t>Робочий проект по об'єкту "Капітальний ремонт частини теплотраси ОНЗ АЗШ І-ІІІ ст.№1"</t>
  </si>
  <si>
    <t>Капітальний ремонт частини теплотраси ОНЗ АЗШ І-ІІІ ст.№1</t>
  </si>
  <si>
    <t>ДК 021:2015     71240000-2</t>
  </si>
  <si>
    <t>Реконструкція  стадіону "Локомотив"</t>
  </si>
  <si>
    <t>Роботи по проведенню експертизи, проектні роботи з перерахунку кошторисної документації  по об'єкту "Реконструкція стадіону "Локомотив"</t>
  </si>
  <si>
    <t>ДК 021:2015     31680000-6</t>
  </si>
  <si>
    <t>ДК 021:2015     37450000-7</t>
  </si>
  <si>
    <t>Спортивний інвентар для полів і кортів (м'яч футбол, волейбол)</t>
  </si>
  <si>
    <t>ДК 021:2015     32330000-5</t>
  </si>
  <si>
    <t>Музичний центр (Апостолівська ЗШ №4)</t>
  </si>
  <si>
    <t>ДК 021:2015    39130000-2</t>
  </si>
  <si>
    <r>
      <t xml:space="preserve">Водопровідні та санітарно-технічні роботи (заміна водопров.мережі та встановлення підкач.насоса Ап. </t>
    </r>
    <r>
      <rPr>
        <sz val="10"/>
        <color indexed="63"/>
        <rFont val="Times New Roman"/>
        <family val="1"/>
      </rPr>
      <t>№</t>
    </r>
    <r>
      <rPr>
        <sz val="16"/>
        <color indexed="63"/>
        <rFont val="Times New Roman"/>
        <family val="1"/>
      </rPr>
      <t>4)</t>
    </r>
  </si>
  <si>
    <t>ДК 021:2015     09120000-6</t>
  </si>
  <si>
    <t>ДК 021:2015     55240000-4</t>
  </si>
  <si>
    <t>ДК 021:2015    80530000-8</t>
  </si>
  <si>
    <t>субвенція з обл.бюджету бюджетам міст, районів та ОТГ на виконання доручень виборців депутатами обл.ради у 2018р.</t>
  </si>
  <si>
    <t>ДК 021:2015     79950000-8</t>
  </si>
  <si>
    <t>Послуги з організації виставок, ярмарок і конгресів</t>
  </si>
  <si>
    <t>жовтень 2018</t>
  </si>
  <si>
    <t>ДК 021:2015     80570000-0</t>
  </si>
  <si>
    <t>ДК 021:2015     39310000-8</t>
  </si>
  <si>
    <t>Обладнання для закладів громадського харчування (мийки 2-х та 3-х секційні з бортом, М-Заводський НВК)</t>
  </si>
  <si>
    <t>ДК 021:2015     44170000-2</t>
  </si>
  <si>
    <t>Плити, листи, стрічки та фольга, пов’язані з конструкційними матеріалами</t>
  </si>
  <si>
    <t xml:space="preserve">додаткові кошти СФ, </t>
  </si>
  <si>
    <t>Офісні меблі, ІРЦ</t>
  </si>
  <si>
    <t>додаткові кошти СФ, субвенція з обл.бюджету бюджетам міст, районів та ОТГ на виконання доручень виборців депутатами обл.ради у 2018р.</t>
  </si>
  <si>
    <t>Кріпильні деталі (болти, гайки, кріплення для проекторів)</t>
  </si>
  <si>
    <t>Відкриті торги з публікацією англійською мовою</t>
  </si>
  <si>
    <t>Спеціальний одяг (костюми снігурки та діда мороза)</t>
  </si>
  <si>
    <t>ДК 021:2015     44420000-0</t>
  </si>
  <si>
    <t>листопад 2018</t>
  </si>
  <si>
    <t>ДК 021:2015    39160000-1</t>
  </si>
  <si>
    <t>Фурнітура різна</t>
  </si>
  <si>
    <t>ДК 021:2015    39290000-1</t>
  </si>
  <si>
    <t>Фурнітура різна (штучні квіти)</t>
  </si>
  <si>
    <t>Офісне устаткування та приладдя різне (канцтовари, папір, печатка, стенди)</t>
  </si>
  <si>
    <t xml:space="preserve">Технічне обслуговування і ремонт офісної техніки </t>
  </si>
  <si>
    <t>Послуги, пов'язані з програмним забезпеченням (ключі, ППЗ, курс "Школа")</t>
  </si>
  <si>
    <t>Послуги з професійної підготовки у сфері підвищення кваліфікації</t>
  </si>
  <si>
    <t>перезаключення договорів 10.12.2018 (скасовано)</t>
  </si>
  <si>
    <t>Шкільні меблі та навчальний матеріал (ІРЦ, інклюзия)</t>
  </si>
  <si>
    <t>перерозподіл коштів ЗФ, додаткова необхідність для автобуса ОНЗ Апостолівська ЗШ №1 (підвіз дітей до школи в дві зміни)</t>
  </si>
  <si>
    <r>
      <t>з додатками про зміни      станом  на</t>
    </r>
    <r>
      <rPr>
        <b/>
        <sz val="16"/>
        <color indexed="12"/>
        <rFont val="Times New Roman"/>
        <family val="1"/>
      </rPr>
      <t xml:space="preserve">  31.12.2018</t>
    </r>
    <r>
      <rPr>
        <b/>
        <sz val="16"/>
        <rFont val="Times New Roman"/>
        <family val="1"/>
      </rPr>
      <t xml:space="preserve"> року</t>
    </r>
  </si>
  <si>
    <r>
      <rPr>
        <b/>
        <i/>
        <sz val="22"/>
        <color indexed="8"/>
        <rFont val="Calibri"/>
        <family val="2"/>
      </rPr>
      <t>ВСЬОГО:</t>
    </r>
    <r>
      <rPr>
        <sz val="22"/>
        <color indexed="8"/>
        <rFont val="Calibri"/>
        <family val="2"/>
      </rPr>
      <t xml:space="preserve">  станом на</t>
    </r>
    <r>
      <rPr>
        <b/>
        <sz val="22"/>
        <color indexed="8"/>
        <rFont val="Calibri"/>
        <family val="2"/>
      </rPr>
      <t xml:space="preserve">  </t>
    </r>
    <r>
      <rPr>
        <b/>
        <sz val="22"/>
        <color indexed="12"/>
        <rFont val="Calibri"/>
        <family val="2"/>
      </rPr>
      <t xml:space="preserve">31.12.2018 </t>
    </r>
    <r>
      <rPr>
        <sz val="22"/>
        <color indexed="8"/>
        <rFont val="Calibri"/>
        <family val="2"/>
      </rPr>
      <t>р.</t>
    </r>
  </si>
  <si>
    <t>ДК 021:2015   39310000-8</t>
  </si>
  <si>
    <t>Сковорода електрична промислова, шафа жарова</t>
  </si>
  <si>
    <t>грудень 2018</t>
  </si>
  <si>
    <t>2019 рік</t>
  </si>
  <si>
    <t xml:space="preserve"> 2019 рік</t>
  </si>
  <si>
    <t>Підписка періодичних видань</t>
  </si>
  <si>
    <t>Двері металеві з утепленням</t>
  </si>
  <si>
    <t>кошти СФ, перерозподіл коштів ЗФ</t>
  </si>
  <si>
    <t>грудень 2019</t>
  </si>
  <si>
    <t>додаткові кошти СФ, перерозподіл коштів ЗФ</t>
  </si>
  <si>
    <t>Послуги телефонного зв'язку та передачі даних</t>
  </si>
  <si>
    <t>відкриті торги (повторно)</t>
  </si>
  <si>
    <t>Електротовари</t>
  </si>
  <si>
    <t>додатково виділені кошти</t>
  </si>
  <si>
    <t>ДК 021:2015     30210000-4</t>
  </si>
  <si>
    <t>Принтери МФУ</t>
  </si>
  <si>
    <t>Ноутбук</t>
  </si>
  <si>
    <t xml:space="preserve">відкриті торги </t>
  </si>
  <si>
    <t>2019 рік (І півріччя)</t>
  </si>
  <si>
    <r>
      <t xml:space="preserve">Постачання гарячого харчування в                                       Апостолівській ЗШ </t>
    </r>
    <r>
      <rPr>
        <sz val="11"/>
        <color indexed="63"/>
        <rFont val="Times New Roman"/>
        <family val="1"/>
      </rPr>
      <t>№</t>
    </r>
    <r>
      <rPr>
        <sz val="16"/>
        <color indexed="63"/>
        <rFont val="Times New Roman"/>
        <family val="1"/>
      </rPr>
      <t>4</t>
    </r>
  </si>
  <si>
    <t>грудень 201</t>
  </si>
  <si>
    <t>Л.П.КОЛЄСНІК</t>
  </si>
  <si>
    <t>Начальник відділу освіти</t>
  </si>
  <si>
    <t>ДК 021:2015    85110000-3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</si>
</sst>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75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Times New Roman"/>
      <family val="1"/>
    </font>
    <font>
      <sz val="16"/>
      <color indexed="63"/>
      <name val="Times New Roman"/>
      <family val="1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i/>
      <sz val="22"/>
      <color indexed="8"/>
      <name val="Calibri"/>
      <family val="2"/>
    </font>
    <font>
      <b/>
      <sz val="16"/>
      <color indexed="12"/>
      <name val="Times New Roman"/>
      <family val="1"/>
    </font>
    <font>
      <b/>
      <sz val="22"/>
      <color indexed="8"/>
      <name val="Calibri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22"/>
      <color indexed="12"/>
      <name val="Calibri"/>
      <family val="2"/>
    </font>
    <font>
      <sz val="12"/>
      <color indexed="63"/>
      <name val="Times New Roman"/>
      <family val="1"/>
    </font>
    <font>
      <sz val="20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33333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  <font>
      <sz val="22"/>
      <color theme="1"/>
      <name val="Calibri"/>
      <family val="2"/>
    </font>
    <font>
      <sz val="18"/>
      <color theme="1"/>
      <name val="Calibri"/>
      <family val="2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172" fontId="70" fillId="0" borderId="10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7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172" fontId="72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72" fontId="70" fillId="0" borderId="0" xfId="0" applyNumberFormat="1" applyFont="1" applyFill="1" applyBorder="1" applyAlignment="1">
      <alignment horizontal="center" vertical="center" wrapText="1"/>
    </xf>
    <xf numFmtId="172" fontId="73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49" fontId="12" fillId="0" borderId="11" xfId="0" applyNumberFormat="1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49" fontId="70" fillId="0" borderId="12" xfId="0" applyNumberFormat="1" applyFont="1" applyFill="1" applyBorder="1" applyAlignment="1">
      <alignment vertical="center" wrapText="1"/>
    </xf>
    <xf numFmtId="0" fontId="67" fillId="0" borderId="12" xfId="0" applyFont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center" vertical="center" wrapText="1"/>
    </xf>
    <xf numFmtId="172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2" fontId="7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8"/>
  <sheetViews>
    <sheetView tabSelected="1" zoomScale="70" zoomScaleNormal="70" zoomScaleSheetLayoutView="50" zoomScalePageLayoutView="0" workbookViewId="0" topLeftCell="A105">
      <selection activeCell="I107" sqref="I107"/>
    </sheetView>
  </sheetViews>
  <sheetFormatPr defaultColWidth="9.140625" defaultRowHeight="15"/>
  <cols>
    <col min="1" max="1" width="35.8515625" style="26" customWidth="1"/>
    <col min="2" max="2" width="73.140625" style="26" customWidth="1"/>
    <col min="3" max="3" width="15.28125" style="26" customWidth="1"/>
    <col min="4" max="4" width="8.421875" style="26" customWidth="1"/>
    <col min="5" max="5" width="6.8515625" style="26" customWidth="1"/>
    <col min="6" max="6" width="26.8515625" style="22" customWidth="1"/>
    <col min="7" max="7" width="41.7109375" style="22" customWidth="1"/>
    <col min="8" max="8" width="23.28125" style="22" customWidth="1"/>
    <col min="9" max="9" width="48.28125" style="72" customWidth="1"/>
    <col min="10" max="16384" width="9.140625" style="26" customWidth="1"/>
  </cols>
  <sheetData>
    <row r="1" spans="1:9" ht="40.5" customHeight="1">
      <c r="A1" s="23"/>
      <c r="B1" s="80" t="s">
        <v>115</v>
      </c>
      <c r="C1" s="81"/>
      <c r="D1" s="81"/>
      <c r="E1" s="81"/>
      <c r="F1" s="81"/>
      <c r="G1" s="81"/>
      <c r="H1" s="77"/>
      <c r="I1" s="62"/>
    </row>
    <row r="2" spans="1:9" ht="21">
      <c r="A2" s="23"/>
      <c r="B2" s="80" t="s">
        <v>117</v>
      </c>
      <c r="C2" s="81"/>
      <c r="D2" s="81"/>
      <c r="E2" s="81"/>
      <c r="F2" s="81"/>
      <c r="G2" s="81"/>
      <c r="H2" s="81"/>
      <c r="I2" s="62"/>
    </row>
    <row r="3" spans="1:9" ht="30" customHeight="1">
      <c r="A3" s="23"/>
      <c r="B3" s="80" t="s">
        <v>276</v>
      </c>
      <c r="C3" s="81"/>
      <c r="D3" s="81"/>
      <c r="E3" s="81"/>
      <c r="F3" s="81"/>
      <c r="G3" s="81"/>
      <c r="H3" s="81"/>
      <c r="I3" s="63"/>
    </row>
    <row r="4" spans="1:9" ht="20.25" customHeight="1">
      <c r="A4" s="25"/>
      <c r="B4" s="82" t="s">
        <v>116</v>
      </c>
      <c r="C4" s="77"/>
      <c r="D4" s="77"/>
      <c r="E4" s="77"/>
      <c r="F4" s="77"/>
      <c r="G4" s="77"/>
      <c r="H4" s="77"/>
      <c r="I4" s="12"/>
    </row>
    <row r="5" spans="1:9" ht="21">
      <c r="A5" s="24"/>
      <c r="B5" s="76" t="s">
        <v>16</v>
      </c>
      <c r="C5" s="77"/>
      <c r="D5" s="77"/>
      <c r="E5" s="77"/>
      <c r="F5" s="77"/>
      <c r="G5" s="77"/>
      <c r="H5" s="77"/>
      <c r="I5" s="64"/>
    </row>
    <row r="6" spans="1:9" ht="9" customHeight="1">
      <c r="A6" s="13"/>
      <c r="B6" s="13"/>
      <c r="C6" s="14"/>
      <c r="D6" s="14"/>
      <c r="E6" s="14"/>
      <c r="F6" s="15"/>
      <c r="G6" s="15"/>
      <c r="H6" s="15"/>
      <c r="I6" s="65"/>
    </row>
    <row r="7" spans="1:9" ht="102">
      <c r="A7" s="1" t="s">
        <v>0</v>
      </c>
      <c r="B7" s="1" t="s">
        <v>1</v>
      </c>
      <c r="C7" s="2" t="s">
        <v>2</v>
      </c>
      <c r="D7" s="73" t="s">
        <v>2</v>
      </c>
      <c r="E7" s="73" t="s">
        <v>2</v>
      </c>
      <c r="F7" s="16" t="s">
        <v>3</v>
      </c>
      <c r="G7" s="16" t="s">
        <v>4</v>
      </c>
      <c r="H7" s="16" t="s">
        <v>5</v>
      </c>
      <c r="I7" s="66" t="s">
        <v>6</v>
      </c>
    </row>
    <row r="8" spans="1:9" ht="18.75">
      <c r="A8" s="3" t="s">
        <v>7</v>
      </c>
      <c r="B8" s="3" t="s">
        <v>8</v>
      </c>
      <c r="C8" s="4" t="s">
        <v>9</v>
      </c>
      <c r="D8" s="4" t="s">
        <v>10</v>
      </c>
      <c r="E8" s="4" t="s">
        <v>11</v>
      </c>
      <c r="F8" s="17" t="s">
        <v>12</v>
      </c>
      <c r="G8" s="17" t="s">
        <v>13</v>
      </c>
      <c r="H8" s="17" t="s">
        <v>14</v>
      </c>
      <c r="I8" s="67" t="s">
        <v>15</v>
      </c>
    </row>
    <row r="9" spans="1:9" ht="39.75" customHeight="1">
      <c r="A9" s="6" t="s">
        <v>62</v>
      </c>
      <c r="B9" s="27" t="s">
        <v>63</v>
      </c>
      <c r="C9" s="7">
        <v>2210</v>
      </c>
      <c r="D9" s="7"/>
      <c r="E9" s="7"/>
      <c r="F9" s="18">
        <v>498562</v>
      </c>
      <c r="G9" s="19" t="s">
        <v>60</v>
      </c>
      <c r="H9" s="19" t="s">
        <v>17</v>
      </c>
      <c r="I9" s="8"/>
    </row>
    <row r="10" spans="1:9" ht="81.75" customHeight="1">
      <c r="A10" s="6" t="s">
        <v>62</v>
      </c>
      <c r="B10" s="27" t="s">
        <v>63</v>
      </c>
      <c r="C10" s="7">
        <v>2210</v>
      </c>
      <c r="D10" s="7"/>
      <c r="E10" s="7"/>
      <c r="F10" s="18">
        <v>30000</v>
      </c>
      <c r="G10" s="19" t="s">
        <v>21</v>
      </c>
      <c r="H10" s="19" t="s">
        <v>264</v>
      </c>
      <c r="I10" s="8" t="s">
        <v>275</v>
      </c>
    </row>
    <row r="11" spans="1:9" ht="60" customHeight="1">
      <c r="A11" s="6" t="s">
        <v>62</v>
      </c>
      <c r="B11" s="27" t="s">
        <v>63</v>
      </c>
      <c r="C11" s="7">
        <v>2210</v>
      </c>
      <c r="D11" s="7"/>
      <c r="E11" s="7"/>
      <c r="F11" s="18">
        <v>757558</v>
      </c>
      <c r="G11" s="19" t="s">
        <v>54</v>
      </c>
      <c r="H11" s="19" t="s">
        <v>280</v>
      </c>
      <c r="I11" s="75" t="s">
        <v>281</v>
      </c>
    </row>
    <row r="12" spans="1:9" ht="84.75" customHeight="1">
      <c r="A12" s="6" t="s">
        <v>167</v>
      </c>
      <c r="B12" s="28" t="s">
        <v>269</v>
      </c>
      <c r="C12" s="7">
        <v>2210</v>
      </c>
      <c r="D12" s="7"/>
      <c r="E12" s="7"/>
      <c r="F12" s="18">
        <f>9920+10080-6422-2669+1750-3280+1000+4000+1000+900+400+3750+1500+3000+550+1000+3500+3000</f>
        <v>32979</v>
      </c>
      <c r="G12" s="19" t="s">
        <v>21</v>
      </c>
      <c r="H12" s="19" t="s">
        <v>17</v>
      </c>
      <c r="I12" s="8" t="s">
        <v>259</v>
      </c>
    </row>
    <row r="13" spans="1:9" ht="47.25" customHeight="1">
      <c r="A13" s="6" t="s">
        <v>172</v>
      </c>
      <c r="B13" s="28" t="s">
        <v>173</v>
      </c>
      <c r="C13" s="7">
        <v>2210</v>
      </c>
      <c r="D13" s="7"/>
      <c r="E13" s="7"/>
      <c r="F13" s="33">
        <f>3280+1500+3098-3098</f>
        <v>4780</v>
      </c>
      <c r="G13" s="34" t="s">
        <v>21</v>
      </c>
      <c r="H13" s="34" t="s">
        <v>91</v>
      </c>
      <c r="I13" s="8"/>
    </row>
    <row r="14" spans="1:9" ht="78.75" customHeight="1">
      <c r="A14" s="6" t="s">
        <v>166</v>
      </c>
      <c r="B14" s="5" t="s">
        <v>99</v>
      </c>
      <c r="C14" s="7">
        <v>2210</v>
      </c>
      <c r="D14" s="7"/>
      <c r="E14" s="7"/>
      <c r="F14" s="33">
        <f>1127+20+2416+156+2062+6374+1260+561+1842+4130+1667+98+3750+19500+284</f>
        <v>45247</v>
      </c>
      <c r="G14" s="34" t="s">
        <v>21</v>
      </c>
      <c r="H14" s="34" t="s">
        <v>90</v>
      </c>
      <c r="I14" s="8" t="s">
        <v>259</v>
      </c>
    </row>
    <row r="15" spans="1:9" ht="45" customHeight="1">
      <c r="A15" s="6" t="s">
        <v>122</v>
      </c>
      <c r="B15" s="28" t="s">
        <v>203</v>
      </c>
      <c r="C15" s="7">
        <v>2210</v>
      </c>
      <c r="D15" s="7"/>
      <c r="E15" s="7"/>
      <c r="F15" s="18">
        <f>70+210+1220+20976-1475+1475+500+4716-960+269+7980+2500+2030-776+2101+642+2925+735+55</f>
        <v>45193</v>
      </c>
      <c r="G15" s="34" t="s">
        <v>21</v>
      </c>
      <c r="H15" s="34" t="s">
        <v>90</v>
      </c>
      <c r="I15" s="8"/>
    </row>
    <row r="16" spans="1:9" ht="45" customHeight="1">
      <c r="A16" s="6" t="s">
        <v>204</v>
      </c>
      <c r="B16" s="5" t="s">
        <v>205</v>
      </c>
      <c r="C16" s="7">
        <v>2210</v>
      </c>
      <c r="D16" s="7"/>
      <c r="E16" s="7"/>
      <c r="F16" s="33">
        <v>1400</v>
      </c>
      <c r="G16" s="34" t="s">
        <v>21</v>
      </c>
      <c r="H16" s="34" t="s">
        <v>206</v>
      </c>
      <c r="I16" s="8" t="s">
        <v>197</v>
      </c>
    </row>
    <row r="17" spans="1:9" ht="45" customHeight="1">
      <c r="A17" s="6" t="s">
        <v>207</v>
      </c>
      <c r="B17" s="5" t="s">
        <v>208</v>
      </c>
      <c r="C17" s="7">
        <v>2210</v>
      </c>
      <c r="D17" s="7"/>
      <c r="E17" s="7"/>
      <c r="F17" s="33">
        <v>4922</v>
      </c>
      <c r="G17" s="34" t="s">
        <v>21</v>
      </c>
      <c r="H17" s="34" t="s">
        <v>206</v>
      </c>
      <c r="I17" s="8" t="s">
        <v>197</v>
      </c>
    </row>
    <row r="18" spans="1:9" ht="66.75" customHeight="1">
      <c r="A18" s="6" t="s">
        <v>100</v>
      </c>
      <c r="B18" s="5" t="s">
        <v>262</v>
      </c>
      <c r="C18" s="7">
        <v>2210</v>
      </c>
      <c r="D18" s="7"/>
      <c r="E18" s="7"/>
      <c r="F18" s="33">
        <f>2250+3849</f>
        <v>6099</v>
      </c>
      <c r="G18" s="34" t="s">
        <v>21</v>
      </c>
      <c r="H18" s="34" t="s">
        <v>90</v>
      </c>
      <c r="I18" s="8" t="s">
        <v>225</v>
      </c>
    </row>
    <row r="19" spans="1:9" ht="47.25" customHeight="1">
      <c r="A19" s="6" t="s">
        <v>121</v>
      </c>
      <c r="B19" s="28" t="s">
        <v>212</v>
      </c>
      <c r="C19" s="7">
        <v>2210</v>
      </c>
      <c r="D19" s="7"/>
      <c r="E19" s="7"/>
      <c r="F19" s="18">
        <f>4177+5900+16401+6160+1984+4404+2202+5604</f>
        <v>46832</v>
      </c>
      <c r="G19" s="34" t="s">
        <v>21</v>
      </c>
      <c r="H19" s="34" t="s">
        <v>90</v>
      </c>
      <c r="I19" s="8" t="s">
        <v>197</v>
      </c>
    </row>
    <row r="20" spans="1:9" ht="47.25" customHeight="1">
      <c r="A20" s="6" t="s">
        <v>263</v>
      </c>
      <c r="B20" s="28" t="s">
        <v>284</v>
      </c>
      <c r="C20" s="7">
        <v>2210</v>
      </c>
      <c r="D20" s="7"/>
      <c r="E20" s="7"/>
      <c r="F20" s="33">
        <f>14400+10285</f>
        <v>24685</v>
      </c>
      <c r="G20" s="34" t="s">
        <v>216</v>
      </c>
      <c r="H20" s="34" t="s">
        <v>264</v>
      </c>
      <c r="I20" s="8" t="s">
        <v>285</v>
      </c>
    </row>
    <row r="21" spans="1:9" ht="47.25" customHeight="1">
      <c r="A21" s="6" t="s">
        <v>182</v>
      </c>
      <c r="B21" s="5" t="s">
        <v>181</v>
      </c>
      <c r="C21" s="7">
        <v>2210</v>
      </c>
      <c r="D21" s="7"/>
      <c r="E21" s="7"/>
      <c r="F21" s="33">
        <f>2900+722</f>
        <v>3622</v>
      </c>
      <c r="G21" s="34" t="s">
        <v>21</v>
      </c>
      <c r="H21" s="34" t="s">
        <v>92</v>
      </c>
      <c r="I21" s="8"/>
    </row>
    <row r="22" spans="1:9" ht="47.25" customHeight="1">
      <c r="A22" s="6" t="s">
        <v>102</v>
      </c>
      <c r="B22" s="5" t="s">
        <v>283</v>
      </c>
      <c r="C22" s="7">
        <v>2210</v>
      </c>
      <c r="D22" s="7"/>
      <c r="E22" s="7"/>
      <c r="F22" s="33">
        <f>3122+8282+3942+2748+1000</f>
        <v>19094</v>
      </c>
      <c r="G22" s="34" t="s">
        <v>21</v>
      </c>
      <c r="H22" s="34" t="s">
        <v>90</v>
      </c>
      <c r="I22" s="75" t="s">
        <v>281</v>
      </c>
    </row>
    <row r="23" spans="1:9" ht="117.75" customHeight="1">
      <c r="A23" s="6" t="s">
        <v>103</v>
      </c>
      <c r="B23" s="5" t="s">
        <v>125</v>
      </c>
      <c r="C23" s="7">
        <v>2210</v>
      </c>
      <c r="D23" s="7"/>
      <c r="E23" s="7"/>
      <c r="F23" s="18">
        <f>3300+2669+1475+10473+4785+30655+4818</f>
        <v>58175</v>
      </c>
      <c r="G23" s="34" t="s">
        <v>19</v>
      </c>
      <c r="H23" s="34" t="s">
        <v>90</v>
      </c>
      <c r="I23" s="8" t="s">
        <v>209</v>
      </c>
    </row>
    <row r="24" spans="1:9" ht="47.25" customHeight="1">
      <c r="A24" s="6" t="s">
        <v>106</v>
      </c>
      <c r="B24" s="5" t="s">
        <v>260</v>
      </c>
      <c r="C24" s="7">
        <v>2210</v>
      </c>
      <c r="D24" s="7"/>
      <c r="E24" s="7"/>
      <c r="F24" s="18">
        <f>44+14+22+138+14+8+3164+97</f>
        <v>3501</v>
      </c>
      <c r="G24" s="34" t="s">
        <v>21</v>
      </c>
      <c r="H24" s="34" t="s">
        <v>90</v>
      </c>
      <c r="I24" s="8"/>
    </row>
    <row r="25" spans="1:9" ht="47.25" customHeight="1">
      <c r="A25" s="6" t="s">
        <v>120</v>
      </c>
      <c r="B25" s="5" t="s">
        <v>107</v>
      </c>
      <c r="C25" s="7">
        <v>2210</v>
      </c>
      <c r="D25" s="7"/>
      <c r="E25" s="7"/>
      <c r="F25" s="18">
        <f>300+20+570+312+180+490+660+606</f>
        <v>3138</v>
      </c>
      <c r="G25" s="34" t="s">
        <v>21</v>
      </c>
      <c r="H25" s="34" t="s">
        <v>90</v>
      </c>
      <c r="I25" s="8"/>
    </row>
    <row r="26" spans="1:9" ht="47.25" customHeight="1">
      <c r="A26" s="6" t="s">
        <v>108</v>
      </c>
      <c r="B26" s="5" t="s">
        <v>109</v>
      </c>
      <c r="C26" s="7">
        <v>2210</v>
      </c>
      <c r="D26" s="7"/>
      <c r="E26" s="7"/>
      <c r="F26" s="18">
        <f>150+477+200+228+162+170+137</f>
        <v>1524</v>
      </c>
      <c r="G26" s="34" t="s">
        <v>21</v>
      </c>
      <c r="H26" s="34" t="s">
        <v>90</v>
      </c>
      <c r="I26" s="8"/>
    </row>
    <row r="27" spans="1:9" ht="47.25" customHeight="1">
      <c r="A27" s="6" t="s">
        <v>110</v>
      </c>
      <c r="B27" s="5" t="s">
        <v>111</v>
      </c>
      <c r="C27" s="7">
        <v>2210</v>
      </c>
      <c r="D27" s="7"/>
      <c r="E27" s="7"/>
      <c r="F27" s="18">
        <f>28+12+50+69+66+70</f>
        <v>295</v>
      </c>
      <c r="G27" s="34" t="s">
        <v>21</v>
      </c>
      <c r="H27" s="34" t="s">
        <v>90</v>
      </c>
      <c r="I27" s="8"/>
    </row>
    <row r="28" spans="1:9" ht="47.25" customHeight="1">
      <c r="A28" s="6" t="s">
        <v>112</v>
      </c>
      <c r="B28" s="5" t="s">
        <v>113</v>
      </c>
      <c r="C28" s="7">
        <v>2210</v>
      </c>
      <c r="D28" s="7"/>
      <c r="E28" s="7"/>
      <c r="F28" s="18">
        <f>15+21+10+37+66+33+27+27+18+88+10+27+1176+2243+393+585</f>
        <v>4776</v>
      </c>
      <c r="G28" s="34" t="s">
        <v>21</v>
      </c>
      <c r="H28" s="34" t="s">
        <v>90</v>
      </c>
      <c r="I28" s="8"/>
    </row>
    <row r="29" spans="1:9" ht="47.25" customHeight="1">
      <c r="A29" s="6" t="s">
        <v>255</v>
      </c>
      <c r="B29" s="5" t="s">
        <v>256</v>
      </c>
      <c r="C29" s="7">
        <v>2210</v>
      </c>
      <c r="D29" s="7"/>
      <c r="E29" s="7"/>
      <c r="F29" s="18">
        <f>865+1170</f>
        <v>2035</v>
      </c>
      <c r="G29" s="34" t="s">
        <v>21</v>
      </c>
      <c r="H29" s="34" t="s">
        <v>251</v>
      </c>
      <c r="I29" s="8"/>
    </row>
    <row r="30" spans="1:9" ht="47.25" customHeight="1">
      <c r="A30" s="6" t="s">
        <v>114</v>
      </c>
      <c r="B30" s="5" t="s">
        <v>226</v>
      </c>
      <c r="C30" s="7">
        <v>2210</v>
      </c>
      <c r="D30" s="7"/>
      <c r="E30" s="7"/>
      <c r="F30" s="33">
        <f>2085+9679+5900+2896</f>
        <v>20560</v>
      </c>
      <c r="G30" s="34" t="s">
        <v>21</v>
      </c>
      <c r="H30" s="34" t="s">
        <v>90</v>
      </c>
      <c r="I30" s="8" t="s">
        <v>197</v>
      </c>
    </row>
    <row r="31" spans="1:9" ht="47.25" customHeight="1">
      <c r="A31" s="46" t="s">
        <v>119</v>
      </c>
      <c r="B31" s="47" t="s">
        <v>168</v>
      </c>
      <c r="C31" s="48">
        <v>2210</v>
      </c>
      <c r="D31" s="48"/>
      <c r="E31" s="48"/>
      <c r="F31" s="49">
        <f>1500+13000+240-8984+746</f>
        <v>6502</v>
      </c>
      <c r="G31" s="34" t="s">
        <v>21</v>
      </c>
      <c r="H31" s="50" t="s">
        <v>90</v>
      </c>
      <c r="I31" s="51"/>
    </row>
    <row r="32" spans="1:9" ht="47.25" customHeight="1">
      <c r="A32" s="46" t="s">
        <v>131</v>
      </c>
      <c r="B32" s="55" t="s">
        <v>130</v>
      </c>
      <c r="C32" s="48">
        <v>2210</v>
      </c>
      <c r="D32" s="48"/>
      <c r="E32" s="48"/>
      <c r="F32" s="49">
        <f>21246+4612+3632+19263+6000</f>
        <v>54753</v>
      </c>
      <c r="G32" s="34" t="s">
        <v>21</v>
      </c>
      <c r="H32" s="50" t="s">
        <v>91</v>
      </c>
      <c r="I32" s="51" t="s">
        <v>197</v>
      </c>
    </row>
    <row r="33" spans="1:256" s="29" customFormat="1" ht="47.25" customHeight="1">
      <c r="A33" s="6" t="s">
        <v>159</v>
      </c>
      <c r="B33" s="52" t="s">
        <v>132</v>
      </c>
      <c r="C33" s="7">
        <v>2210</v>
      </c>
      <c r="D33" s="7"/>
      <c r="E33" s="7"/>
      <c r="F33" s="33">
        <f>100000-25858-3632-19263-3562+2190+4900+160</f>
        <v>54935</v>
      </c>
      <c r="G33" s="34" t="s">
        <v>21</v>
      </c>
      <c r="H33" s="34" t="s">
        <v>91</v>
      </c>
      <c r="I33" s="8" t="s">
        <v>287</v>
      </c>
      <c r="J33" s="53"/>
      <c r="K33" s="39"/>
      <c r="L33" s="39"/>
      <c r="M33" s="39"/>
      <c r="N33" s="40"/>
      <c r="O33" s="41"/>
      <c r="P33" s="41"/>
      <c r="Q33" s="37"/>
      <c r="R33" s="53"/>
      <c r="S33" s="39"/>
      <c r="T33" s="39"/>
      <c r="U33" s="39"/>
      <c r="V33" s="40"/>
      <c r="W33" s="41"/>
      <c r="X33" s="41"/>
      <c r="Y33" s="37"/>
      <c r="Z33" s="53"/>
      <c r="AA33" s="39"/>
      <c r="AB33" s="39"/>
      <c r="AC33" s="39"/>
      <c r="AD33" s="40"/>
      <c r="AE33" s="41"/>
      <c r="AF33" s="41"/>
      <c r="AG33" s="37"/>
      <c r="AH33" s="53"/>
      <c r="AI33" s="39"/>
      <c r="AJ33" s="39"/>
      <c r="AK33" s="39"/>
      <c r="AL33" s="40"/>
      <c r="AM33" s="41"/>
      <c r="AN33" s="41"/>
      <c r="AO33" s="37"/>
      <c r="AP33" s="53"/>
      <c r="AQ33" s="39"/>
      <c r="AR33" s="39"/>
      <c r="AS33" s="39"/>
      <c r="AT33" s="40"/>
      <c r="AU33" s="41"/>
      <c r="AV33" s="41"/>
      <c r="AW33" s="37"/>
      <c r="AX33" s="53"/>
      <c r="AY33" s="39"/>
      <c r="AZ33" s="39"/>
      <c r="BA33" s="39"/>
      <c r="BB33" s="40"/>
      <c r="BC33" s="41"/>
      <c r="BD33" s="41"/>
      <c r="BE33" s="37"/>
      <c r="BF33" s="53"/>
      <c r="BG33" s="39"/>
      <c r="BH33" s="39"/>
      <c r="BI33" s="39"/>
      <c r="BJ33" s="40"/>
      <c r="BK33" s="41"/>
      <c r="BL33" s="41"/>
      <c r="BM33" s="37"/>
      <c r="BN33" s="53"/>
      <c r="BO33" s="39"/>
      <c r="BP33" s="39"/>
      <c r="BQ33" s="39"/>
      <c r="BR33" s="40"/>
      <c r="BS33" s="41"/>
      <c r="BT33" s="41"/>
      <c r="BU33" s="37"/>
      <c r="BV33" s="53"/>
      <c r="BW33" s="39"/>
      <c r="BX33" s="39"/>
      <c r="BY33" s="39"/>
      <c r="BZ33" s="40"/>
      <c r="CA33" s="41"/>
      <c r="CB33" s="41"/>
      <c r="CC33" s="37"/>
      <c r="CD33" s="53"/>
      <c r="CE33" s="39"/>
      <c r="CF33" s="39"/>
      <c r="CG33" s="39"/>
      <c r="CH33" s="40"/>
      <c r="CI33" s="41"/>
      <c r="CJ33" s="41"/>
      <c r="CK33" s="37"/>
      <c r="CL33" s="53"/>
      <c r="CM33" s="39"/>
      <c r="CN33" s="39"/>
      <c r="CO33" s="39"/>
      <c r="CP33" s="40"/>
      <c r="CQ33" s="41"/>
      <c r="CR33" s="41"/>
      <c r="CS33" s="37"/>
      <c r="CT33" s="53"/>
      <c r="CU33" s="39"/>
      <c r="CV33" s="39"/>
      <c r="CW33" s="39"/>
      <c r="CX33" s="40"/>
      <c r="CY33" s="41"/>
      <c r="CZ33" s="41"/>
      <c r="DA33" s="37"/>
      <c r="DB33" s="53"/>
      <c r="DC33" s="39"/>
      <c r="DD33" s="39"/>
      <c r="DE33" s="39"/>
      <c r="DF33" s="40"/>
      <c r="DG33" s="41"/>
      <c r="DH33" s="41"/>
      <c r="DI33" s="37"/>
      <c r="DJ33" s="53"/>
      <c r="DK33" s="39"/>
      <c r="DL33" s="39"/>
      <c r="DM33" s="39"/>
      <c r="DN33" s="40"/>
      <c r="DO33" s="41"/>
      <c r="DP33" s="41"/>
      <c r="DQ33" s="37"/>
      <c r="DR33" s="53"/>
      <c r="DS33" s="39"/>
      <c r="DT33" s="39"/>
      <c r="DU33" s="39"/>
      <c r="DV33" s="40"/>
      <c r="DW33" s="41"/>
      <c r="DX33" s="41"/>
      <c r="DY33" s="37"/>
      <c r="DZ33" s="53"/>
      <c r="EA33" s="39"/>
      <c r="EB33" s="39"/>
      <c r="EC33" s="39"/>
      <c r="ED33" s="40"/>
      <c r="EE33" s="41"/>
      <c r="EF33" s="41"/>
      <c r="EG33" s="37"/>
      <c r="EH33" s="53"/>
      <c r="EI33" s="39"/>
      <c r="EJ33" s="39"/>
      <c r="EK33" s="39"/>
      <c r="EL33" s="40"/>
      <c r="EM33" s="41"/>
      <c r="EN33" s="41"/>
      <c r="EO33" s="37"/>
      <c r="EP33" s="53"/>
      <c r="EQ33" s="39"/>
      <c r="ER33" s="39"/>
      <c r="ES33" s="39"/>
      <c r="ET33" s="40"/>
      <c r="EU33" s="41"/>
      <c r="EV33" s="41"/>
      <c r="EW33" s="37"/>
      <c r="EX33" s="53"/>
      <c r="EY33" s="39"/>
      <c r="EZ33" s="39"/>
      <c r="FA33" s="39"/>
      <c r="FB33" s="40"/>
      <c r="FC33" s="41"/>
      <c r="FD33" s="41"/>
      <c r="FE33" s="37"/>
      <c r="FF33" s="53"/>
      <c r="FG33" s="39"/>
      <c r="FH33" s="39"/>
      <c r="FI33" s="39"/>
      <c r="FJ33" s="40"/>
      <c r="FK33" s="41"/>
      <c r="FL33" s="41"/>
      <c r="FM33" s="37"/>
      <c r="FN33" s="53"/>
      <c r="FO33" s="39"/>
      <c r="FP33" s="39"/>
      <c r="FQ33" s="39"/>
      <c r="FR33" s="40"/>
      <c r="FS33" s="41"/>
      <c r="FT33" s="41"/>
      <c r="FU33" s="37"/>
      <c r="FV33" s="53"/>
      <c r="FW33" s="39"/>
      <c r="FX33" s="39"/>
      <c r="FY33" s="39"/>
      <c r="FZ33" s="40"/>
      <c r="GA33" s="41"/>
      <c r="GB33" s="41"/>
      <c r="GC33" s="37"/>
      <c r="GD33" s="53"/>
      <c r="GE33" s="39"/>
      <c r="GF33" s="39"/>
      <c r="GG33" s="39"/>
      <c r="GH33" s="40"/>
      <c r="GI33" s="41"/>
      <c r="GJ33" s="41"/>
      <c r="GK33" s="37"/>
      <c r="GL33" s="53"/>
      <c r="GM33" s="39"/>
      <c r="GN33" s="39"/>
      <c r="GO33" s="39"/>
      <c r="GP33" s="40"/>
      <c r="GQ33" s="41"/>
      <c r="GR33" s="41"/>
      <c r="GS33" s="37"/>
      <c r="GT33" s="53"/>
      <c r="GU33" s="39"/>
      <c r="GV33" s="39"/>
      <c r="GW33" s="39"/>
      <c r="GX33" s="40"/>
      <c r="GY33" s="41"/>
      <c r="GZ33" s="41"/>
      <c r="HA33" s="37"/>
      <c r="HB33" s="53"/>
      <c r="HC33" s="39"/>
      <c r="HD33" s="39"/>
      <c r="HE33" s="39"/>
      <c r="HF33" s="40"/>
      <c r="HG33" s="41"/>
      <c r="HH33" s="41"/>
      <c r="HI33" s="37"/>
      <c r="HJ33" s="53"/>
      <c r="HK33" s="39"/>
      <c r="HL33" s="39"/>
      <c r="HM33" s="39"/>
      <c r="HN33" s="40"/>
      <c r="HO33" s="41"/>
      <c r="HP33" s="41"/>
      <c r="HQ33" s="37"/>
      <c r="HR33" s="53"/>
      <c r="HS33" s="39"/>
      <c r="HT33" s="39"/>
      <c r="HU33" s="39"/>
      <c r="HV33" s="40"/>
      <c r="HW33" s="41"/>
      <c r="HX33" s="41"/>
      <c r="HY33" s="37"/>
      <c r="HZ33" s="53"/>
      <c r="IA33" s="39"/>
      <c r="IB33" s="39"/>
      <c r="IC33" s="39"/>
      <c r="ID33" s="40"/>
      <c r="IE33" s="41"/>
      <c r="IF33" s="41"/>
      <c r="IG33" s="37"/>
      <c r="IH33" s="53"/>
      <c r="II33" s="39"/>
      <c r="IJ33" s="39"/>
      <c r="IK33" s="39"/>
      <c r="IL33" s="40"/>
      <c r="IM33" s="41"/>
      <c r="IN33" s="41"/>
      <c r="IO33" s="37"/>
      <c r="IP33" s="53"/>
      <c r="IQ33" s="39"/>
      <c r="IR33" s="39"/>
      <c r="IS33" s="39"/>
      <c r="IT33" s="40"/>
      <c r="IU33" s="41"/>
      <c r="IV33" s="41"/>
    </row>
    <row r="34" spans="1:256" s="29" customFormat="1" ht="47.25" customHeight="1">
      <c r="A34" s="6" t="s">
        <v>160</v>
      </c>
      <c r="B34" s="52" t="s">
        <v>133</v>
      </c>
      <c r="C34" s="7">
        <v>2210</v>
      </c>
      <c r="D34" s="7"/>
      <c r="E34" s="7"/>
      <c r="F34" s="33">
        <v>20000</v>
      </c>
      <c r="G34" s="34" t="s">
        <v>21</v>
      </c>
      <c r="H34" s="34" t="s">
        <v>91</v>
      </c>
      <c r="I34" s="8"/>
      <c r="J34" s="53"/>
      <c r="K34" s="39"/>
      <c r="L34" s="39"/>
      <c r="M34" s="39"/>
      <c r="N34" s="40"/>
      <c r="O34" s="41"/>
      <c r="P34" s="41"/>
      <c r="Q34" s="37"/>
      <c r="R34" s="53"/>
      <c r="S34" s="39"/>
      <c r="T34" s="39"/>
      <c r="U34" s="39"/>
      <c r="V34" s="40"/>
      <c r="W34" s="41"/>
      <c r="X34" s="41"/>
      <c r="Y34" s="37"/>
      <c r="Z34" s="53"/>
      <c r="AA34" s="39"/>
      <c r="AB34" s="39"/>
      <c r="AC34" s="39"/>
      <c r="AD34" s="40"/>
      <c r="AE34" s="41"/>
      <c r="AF34" s="41"/>
      <c r="AG34" s="37"/>
      <c r="AH34" s="53"/>
      <c r="AI34" s="39"/>
      <c r="AJ34" s="39"/>
      <c r="AK34" s="39"/>
      <c r="AL34" s="40"/>
      <c r="AM34" s="41"/>
      <c r="AN34" s="41"/>
      <c r="AO34" s="37"/>
      <c r="AP34" s="53"/>
      <c r="AQ34" s="39"/>
      <c r="AR34" s="39"/>
      <c r="AS34" s="39"/>
      <c r="AT34" s="40"/>
      <c r="AU34" s="41"/>
      <c r="AV34" s="41"/>
      <c r="AW34" s="37"/>
      <c r="AX34" s="53"/>
      <c r="AY34" s="39"/>
      <c r="AZ34" s="39"/>
      <c r="BA34" s="39"/>
      <c r="BB34" s="40"/>
      <c r="BC34" s="41"/>
      <c r="BD34" s="41"/>
      <c r="BE34" s="37"/>
      <c r="BF34" s="53"/>
      <c r="BG34" s="39"/>
      <c r="BH34" s="39"/>
      <c r="BI34" s="39"/>
      <c r="BJ34" s="40"/>
      <c r="BK34" s="41"/>
      <c r="BL34" s="41"/>
      <c r="BM34" s="37"/>
      <c r="BN34" s="53"/>
      <c r="BO34" s="39"/>
      <c r="BP34" s="39"/>
      <c r="BQ34" s="39"/>
      <c r="BR34" s="40"/>
      <c r="BS34" s="41"/>
      <c r="BT34" s="41"/>
      <c r="BU34" s="37"/>
      <c r="BV34" s="53"/>
      <c r="BW34" s="39"/>
      <c r="BX34" s="39"/>
      <c r="BY34" s="39"/>
      <c r="BZ34" s="40"/>
      <c r="CA34" s="41"/>
      <c r="CB34" s="41"/>
      <c r="CC34" s="37"/>
      <c r="CD34" s="53"/>
      <c r="CE34" s="39"/>
      <c r="CF34" s="39"/>
      <c r="CG34" s="39"/>
      <c r="CH34" s="40"/>
      <c r="CI34" s="41"/>
      <c r="CJ34" s="41"/>
      <c r="CK34" s="37"/>
      <c r="CL34" s="53"/>
      <c r="CM34" s="39"/>
      <c r="CN34" s="39"/>
      <c r="CO34" s="39"/>
      <c r="CP34" s="40"/>
      <c r="CQ34" s="41"/>
      <c r="CR34" s="41"/>
      <c r="CS34" s="37"/>
      <c r="CT34" s="53"/>
      <c r="CU34" s="39"/>
      <c r="CV34" s="39"/>
      <c r="CW34" s="39"/>
      <c r="CX34" s="40"/>
      <c r="CY34" s="41"/>
      <c r="CZ34" s="41"/>
      <c r="DA34" s="37"/>
      <c r="DB34" s="53"/>
      <c r="DC34" s="39"/>
      <c r="DD34" s="39"/>
      <c r="DE34" s="39"/>
      <c r="DF34" s="40"/>
      <c r="DG34" s="41"/>
      <c r="DH34" s="41"/>
      <c r="DI34" s="37"/>
      <c r="DJ34" s="53"/>
      <c r="DK34" s="39"/>
      <c r="DL34" s="39"/>
      <c r="DM34" s="39"/>
      <c r="DN34" s="40"/>
      <c r="DO34" s="41"/>
      <c r="DP34" s="41"/>
      <c r="DQ34" s="37"/>
      <c r="DR34" s="53"/>
      <c r="DS34" s="39"/>
      <c r="DT34" s="39"/>
      <c r="DU34" s="39"/>
      <c r="DV34" s="40"/>
      <c r="DW34" s="41"/>
      <c r="DX34" s="41"/>
      <c r="DY34" s="37"/>
      <c r="DZ34" s="53"/>
      <c r="EA34" s="39"/>
      <c r="EB34" s="39"/>
      <c r="EC34" s="39"/>
      <c r="ED34" s="40"/>
      <c r="EE34" s="41"/>
      <c r="EF34" s="41"/>
      <c r="EG34" s="37"/>
      <c r="EH34" s="53"/>
      <c r="EI34" s="39"/>
      <c r="EJ34" s="39"/>
      <c r="EK34" s="39"/>
      <c r="EL34" s="40"/>
      <c r="EM34" s="41"/>
      <c r="EN34" s="41"/>
      <c r="EO34" s="37"/>
      <c r="EP34" s="53"/>
      <c r="EQ34" s="39"/>
      <c r="ER34" s="39"/>
      <c r="ES34" s="39"/>
      <c r="ET34" s="40"/>
      <c r="EU34" s="41"/>
      <c r="EV34" s="41"/>
      <c r="EW34" s="37"/>
      <c r="EX34" s="53"/>
      <c r="EY34" s="39"/>
      <c r="EZ34" s="39"/>
      <c r="FA34" s="39"/>
      <c r="FB34" s="40"/>
      <c r="FC34" s="41"/>
      <c r="FD34" s="41"/>
      <c r="FE34" s="37"/>
      <c r="FF34" s="53"/>
      <c r="FG34" s="39"/>
      <c r="FH34" s="39"/>
      <c r="FI34" s="39"/>
      <c r="FJ34" s="40"/>
      <c r="FK34" s="41"/>
      <c r="FL34" s="41"/>
      <c r="FM34" s="37"/>
      <c r="FN34" s="53"/>
      <c r="FO34" s="39"/>
      <c r="FP34" s="39"/>
      <c r="FQ34" s="39"/>
      <c r="FR34" s="40"/>
      <c r="FS34" s="41"/>
      <c r="FT34" s="41"/>
      <c r="FU34" s="37"/>
      <c r="FV34" s="53"/>
      <c r="FW34" s="39"/>
      <c r="FX34" s="39"/>
      <c r="FY34" s="39"/>
      <c r="FZ34" s="40"/>
      <c r="GA34" s="41"/>
      <c r="GB34" s="41"/>
      <c r="GC34" s="37"/>
      <c r="GD34" s="53"/>
      <c r="GE34" s="39"/>
      <c r="GF34" s="39"/>
      <c r="GG34" s="39"/>
      <c r="GH34" s="40"/>
      <c r="GI34" s="41"/>
      <c r="GJ34" s="41"/>
      <c r="GK34" s="37"/>
      <c r="GL34" s="53"/>
      <c r="GM34" s="39"/>
      <c r="GN34" s="39"/>
      <c r="GO34" s="39"/>
      <c r="GP34" s="40"/>
      <c r="GQ34" s="41"/>
      <c r="GR34" s="41"/>
      <c r="GS34" s="37"/>
      <c r="GT34" s="53"/>
      <c r="GU34" s="39"/>
      <c r="GV34" s="39"/>
      <c r="GW34" s="39"/>
      <c r="GX34" s="40"/>
      <c r="GY34" s="41"/>
      <c r="GZ34" s="41"/>
      <c r="HA34" s="37"/>
      <c r="HB34" s="53"/>
      <c r="HC34" s="39"/>
      <c r="HD34" s="39"/>
      <c r="HE34" s="39"/>
      <c r="HF34" s="40"/>
      <c r="HG34" s="41"/>
      <c r="HH34" s="41"/>
      <c r="HI34" s="37"/>
      <c r="HJ34" s="53"/>
      <c r="HK34" s="39"/>
      <c r="HL34" s="39"/>
      <c r="HM34" s="39"/>
      <c r="HN34" s="40"/>
      <c r="HO34" s="41"/>
      <c r="HP34" s="41"/>
      <c r="HQ34" s="37"/>
      <c r="HR34" s="53"/>
      <c r="HS34" s="39"/>
      <c r="HT34" s="39"/>
      <c r="HU34" s="39"/>
      <c r="HV34" s="40"/>
      <c r="HW34" s="41"/>
      <c r="HX34" s="41"/>
      <c r="HY34" s="37"/>
      <c r="HZ34" s="53"/>
      <c r="IA34" s="39"/>
      <c r="IB34" s="39"/>
      <c r="IC34" s="39"/>
      <c r="ID34" s="40"/>
      <c r="IE34" s="41"/>
      <c r="IF34" s="41"/>
      <c r="IG34" s="37"/>
      <c r="IH34" s="53"/>
      <c r="II34" s="39"/>
      <c r="IJ34" s="39"/>
      <c r="IK34" s="39"/>
      <c r="IL34" s="40"/>
      <c r="IM34" s="41"/>
      <c r="IN34" s="41"/>
      <c r="IO34" s="37"/>
      <c r="IP34" s="53"/>
      <c r="IQ34" s="39"/>
      <c r="IR34" s="39"/>
      <c r="IS34" s="39"/>
      <c r="IT34" s="40"/>
      <c r="IU34" s="41"/>
      <c r="IV34" s="41"/>
    </row>
    <row r="35" spans="1:256" ht="47.25" customHeight="1">
      <c r="A35" s="56" t="s">
        <v>161</v>
      </c>
      <c r="B35" s="57" t="s">
        <v>134</v>
      </c>
      <c r="C35" s="58">
        <v>2210</v>
      </c>
      <c r="D35" s="58"/>
      <c r="E35" s="58"/>
      <c r="F35" s="59">
        <v>10000</v>
      </c>
      <c r="G35" s="34" t="s">
        <v>21</v>
      </c>
      <c r="H35" s="60" t="s">
        <v>92</v>
      </c>
      <c r="I35" s="68"/>
      <c r="J35" s="53"/>
      <c r="K35" s="39"/>
      <c r="L35" s="39"/>
      <c r="M35" s="39"/>
      <c r="N35" s="40"/>
      <c r="O35" s="41"/>
      <c r="P35" s="41"/>
      <c r="Q35" s="37"/>
      <c r="R35" s="53"/>
      <c r="S35" s="39"/>
      <c r="T35" s="39"/>
      <c r="U35" s="39"/>
      <c r="V35" s="40"/>
      <c r="W35" s="41"/>
      <c r="X35" s="41"/>
      <c r="Y35" s="37"/>
      <c r="Z35" s="53"/>
      <c r="AA35" s="39"/>
      <c r="AB35" s="39"/>
      <c r="AC35" s="39"/>
      <c r="AD35" s="40"/>
      <c r="AE35" s="41"/>
      <c r="AF35" s="41"/>
      <c r="AG35" s="37"/>
      <c r="AH35" s="53"/>
      <c r="AI35" s="39"/>
      <c r="AJ35" s="39"/>
      <c r="AK35" s="39"/>
      <c r="AL35" s="40"/>
      <c r="AM35" s="41"/>
      <c r="AN35" s="41"/>
      <c r="AO35" s="37"/>
      <c r="AP35" s="53"/>
      <c r="AQ35" s="39"/>
      <c r="AR35" s="39"/>
      <c r="AS35" s="39"/>
      <c r="AT35" s="40"/>
      <c r="AU35" s="41"/>
      <c r="AV35" s="41"/>
      <c r="AW35" s="37"/>
      <c r="AX35" s="53"/>
      <c r="AY35" s="39"/>
      <c r="AZ35" s="39"/>
      <c r="BA35" s="39"/>
      <c r="BB35" s="40"/>
      <c r="BC35" s="41"/>
      <c r="BD35" s="41"/>
      <c r="BE35" s="37"/>
      <c r="BF35" s="53"/>
      <c r="BG35" s="39"/>
      <c r="BH35" s="39"/>
      <c r="BI35" s="39"/>
      <c r="BJ35" s="40"/>
      <c r="BK35" s="41"/>
      <c r="BL35" s="41"/>
      <c r="BM35" s="37"/>
      <c r="BN35" s="53"/>
      <c r="BO35" s="39"/>
      <c r="BP35" s="39"/>
      <c r="BQ35" s="39"/>
      <c r="BR35" s="40"/>
      <c r="BS35" s="41"/>
      <c r="BT35" s="41"/>
      <c r="BU35" s="37"/>
      <c r="BV35" s="53"/>
      <c r="BW35" s="39"/>
      <c r="BX35" s="39"/>
      <c r="BY35" s="39"/>
      <c r="BZ35" s="40"/>
      <c r="CA35" s="41"/>
      <c r="CB35" s="41"/>
      <c r="CC35" s="37"/>
      <c r="CD35" s="53"/>
      <c r="CE35" s="39"/>
      <c r="CF35" s="39"/>
      <c r="CG35" s="39"/>
      <c r="CH35" s="40"/>
      <c r="CI35" s="41"/>
      <c r="CJ35" s="41"/>
      <c r="CK35" s="37"/>
      <c r="CL35" s="53"/>
      <c r="CM35" s="39"/>
      <c r="CN35" s="39"/>
      <c r="CO35" s="39"/>
      <c r="CP35" s="40"/>
      <c r="CQ35" s="41"/>
      <c r="CR35" s="41"/>
      <c r="CS35" s="37"/>
      <c r="CT35" s="53"/>
      <c r="CU35" s="39"/>
      <c r="CV35" s="39"/>
      <c r="CW35" s="39"/>
      <c r="CX35" s="40"/>
      <c r="CY35" s="41"/>
      <c r="CZ35" s="41"/>
      <c r="DA35" s="37"/>
      <c r="DB35" s="53"/>
      <c r="DC35" s="39"/>
      <c r="DD35" s="39"/>
      <c r="DE35" s="39"/>
      <c r="DF35" s="40"/>
      <c r="DG35" s="41"/>
      <c r="DH35" s="41"/>
      <c r="DI35" s="37"/>
      <c r="DJ35" s="53"/>
      <c r="DK35" s="39"/>
      <c r="DL35" s="39"/>
      <c r="DM35" s="39"/>
      <c r="DN35" s="40"/>
      <c r="DO35" s="41"/>
      <c r="DP35" s="41"/>
      <c r="DQ35" s="37"/>
      <c r="DR35" s="53"/>
      <c r="DS35" s="39"/>
      <c r="DT35" s="39"/>
      <c r="DU35" s="39"/>
      <c r="DV35" s="40"/>
      <c r="DW35" s="41"/>
      <c r="DX35" s="41"/>
      <c r="DY35" s="37"/>
      <c r="DZ35" s="53"/>
      <c r="EA35" s="39"/>
      <c r="EB35" s="39"/>
      <c r="EC35" s="39"/>
      <c r="ED35" s="40"/>
      <c r="EE35" s="41"/>
      <c r="EF35" s="41"/>
      <c r="EG35" s="37"/>
      <c r="EH35" s="53"/>
      <c r="EI35" s="39"/>
      <c r="EJ35" s="39"/>
      <c r="EK35" s="39"/>
      <c r="EL35" s="40"/>
      <c r="EM35" s="41"/>
      <c r="EN35" s="41"/>
      <c r="EO35" s="37"/>
      <c r="EP35" s="53"/>
      <c r="EQ35" s="39"/>
      <c r="ER35" s="39"/>
      <c r="ES35" s="39"/>
      <c r="ET35" s="40"/>
      <c r="EU35" s="41"/>
      <c r="EV35" s="41"/>
      <c r="EW35" s="37"/>
      <c r="EX35" s="53"/>
      <c r="EY35" s="39"/>
      <c r="EZ35" s="39"/>
      <c r="FA35" s="39"/>
      <c r="FB35" s="40"/>
      <c r="FC35" s="41"/>
      <c r="FD35" s="41"/>
      <c r="FE35" s="37"/>
      <c r="FF35" s="53"/>
      <c r="FG35" s="39"/>
      <c r="FH35" s="39"/>
      <c r="FI35" s="39"/>
      <c r="FJ35" s="40"/>
      <c r="FK35" s="41"/>
      <c r="FL35" s="41"/>
      <c r="FM35" s="37"/>
      <c r="FN35" s="53"/>
      <c r="FO35" s="39"/>
      <c r="FP35" s="39"/>
      <c r="FQ35" s="39"/>
      <c r="FR35" s="40"/>
      <c r="FS35" s="41"/>
      <c r="FT35" s="41"/>
      <c r="FU35" s="37"/>
      <c r="FV35" s="53"/>
      <c r="FW35" s="39"/>
      <c r="FX35" s="39"/>
      <c r="FY35" s="39"/>
      <c r="FZ35" s="40"/>
      <c r="GA35" s="41"/>
      <c r="GB35" s="41"/>
      <c r="GC35" s="37"/>
      <c r="GD35" s="53"/>
      <c r="GE35" s="39"/>
      <c r="GF35" s="39"/>
      <c r="GG35" s="39"/>
      <c r="GH35" s="40"/>
      <c r="GI35" s="41"/>
      <c r="GJ35" s="41"/>
      <c r="GK35" s="37"/>
      <c r="GL35" s="53"/>
      <c r="GM35" s="39"/>
      <c r="GN35" s="39"/>
      <c r="GO35" s="39"/>
      <c r="GP35" s="40"/>
      <c r="GQ35" s="41"/>
      <c r="GR35" s="41"/>
      <c r="GS35" s="37"/>
      <c r="GT35" s="53"/>
      <c r="GU35" s="39"/>
      <c r="GV35" s="39"/>
      <c r="GW35" s="39"/>
      <c r="GX35" s="40"/>
      <c r="GY35" s="41"/>
      <c r="GZ35" s="41"/>
      <c r="HA35" s="37"/>
      <c r="HB35" s="53"/>
      <c r="HC35" s="39"/>
      <c r="HD35" s="39"/>
      <c r="HE35" s="39"/>
      <c r="HF35" s="40"/>
      <c r="HG35" s="41"/>
      <c r="HH35" s="41"/>
      <c r="HI35" s="37"/>
      <c r="HJ35" s="53"/>
      <c r="HK35" s="39"/>
      <c r="HL35" s="39"/>
      <c r="HM35" s="39"/>
      <c r="HN35" s="40"/>
      <c r="HO35" s="41"/>
      <c r="HP35" s="41"/>
      <c r="HQ35" s="37"/>
      <c r="HR35" s="53"/>
      <c r="HS35" s="39"/>
      <c r="HT35" s="39"/>
      <c r="HU35" s="39"/>
      <c r="HV35" s="40"/>
      <c r="HW35" s="41"/>
      <c r="HX35" s="41"/>
      <c r="HY35" s="37"/>
      <c r="HZ35" s="53"/>
      <c r="IA35" s="39"/>
      <c r="IB35" s="39"/>
      <c r="IC35" s="39"/>
      <c r="ID35" s="40"/>
      <c r="IE35" s="41"/>
      <c r="IF35" s="41"/>
      <c r="IG35" s="37"/>
      <c r="IH35" s="53"/>
      <c r="II35" s="39"/>
      <c r="IJ35" s="39"/>
      <c r="IK35" s="39"/>
      <c r="IL35" s="40"/>
      <c r="IM35" s="41"/>
      <c r="IN35" s="41"/>
      <c r="IO35" s="37"/>
      <c r="IP35" s="53"/>
      <c r="IQ35" s="39"/>
      <c r="IR35" s="39"/>
      <c r="IS35" s="39"/>
      <c r="IT35" s="40"/>
      <c r="IU35" s="41"/>
      <c r="IV35" s="41"/>
    </row>
    <row r="36" spans="1:256" ht="47.25" customHeight="1">
      <c r="A36" s="6" t="s">
        <v>162</v>
      </c>
      <c r="B36" s="52" t="s">
        <v>135</v>
      </c>
      <c r="C36" s="7">
        <v>2210</v>
      </c>
      <c r="D36" s="7"/>
      <c r="E36" s="7"/>
      <c r="F36" s="33">
        <f>25000-342</f>
        <v>24658</v>
      </c>
      <c r="G36" s="34" t="s">
        <v>21</v>
      </c>
      <c r="H36" s="34" t="s">
        <v>156</v>
      </c>
      <c r="I36" s="8"/>
      <c r="J36" s="53"/>
      <c r="K36" s="39"/>
      <c r="L36" s="39"/>
      <c r="M36" s="39"/>
      <c r="N36" s="40"/>
      <c r="O36" s="41"/>
      <c r="P36" s="41"/>
      <c r="Q36" s="37"/>
      <c r="R36" s="53"/>
      <c r="S36" s="39"/>
      <c r="T36" s="39"/>
      <c r="U36" s="39"/>
      <c r="V36" s="40"/>
      <c r="W36" s="41"/>
      <c r="X36" s="41"/>
      <c r="Y36" s="37"/>
      <c r="Z36" s="53"/>
      <c r="AA36" s="39"/>
      <c r="AB36" s="39"/>
      <c r="AC36" s="39"/>
      <c r="AD36" s="40"/>
      <c r="AE36" s="41"/>
      <c r="AF36" s="41"/>
      <c r="AG36" s="37"/>
      <c r="AH36" s="53"/>
      <c r="AI36" s="39"/>
      <c r="AJ36" s="39"/>
      <c r="AK36" s="39"/>
      <c r="AL36" s="40"/>
      <c r="AM36" s="41"/>
      <c r="AN36" s="41"/>
      <c r="AO36" s="37"/>
      <c r="AP36" s="53"/>
      <c r="AQ36" s="39"/>
      <c r="AR36" s="39"/>
      <c r="AS36" s="39"/>
      <c r="AT36" s="40"/>
      <c r="AU36" s="41"/>
      <c r="AV36" s="41"/>
      <c r="AW36" s="37"/>
      <c r="AX36" s="53"/>
      <c r="AY36" s="39"/>
      <c r="AZ36" s="39"/>
      <c r="BA36" s="39"/>
      <c r="BB36" s="40"/>
      <c r="BC36" s="41"/>
      <c r="BD36" s="41"/>
      <c r="BE36" s="37"/>
      <c r="BF36" s="53"/>
      <c r="BG36" s="39"/>
      <c r="BH36" s="39"/>
      <c r="BI36" s="39"/>
      <c r="BJ36" s="40"/>
      <c r="BK36" s="41"/>
      <c r="BL36" s="41"/>
      <c r="BM36" s="37"/>
      <c r="BN36" s="53"/>
      <c r="BO36" s="39"/>
      <c r="BP36" s="39"/>
      <c r="BQ36" s="39"/>
      <c r="BR36" s="40"/>
      <c r="BS36" s="41"/>
      <c r="BT36" s="41"/>
      <c r="BU36" s="37"/>
      <c r="BV36" s="53"/>
      <c r="BW36" s="39"/>
      <c r="BX36" s="39"/>
      <c r="BY36" s="39"/>
      <c r="BZ36" s="40"/>
      <c r="CA36" s="41"/>
      <c r="CB36" s="41"/>
      <c r="CC36" s="37"/>
      <c r="CD36" s="53"/>
      <c r="CE36" s="39"/>
      <c r="CF36" s="39"/>
      <c r="CG36" s="39"/>
      <c r="CH36" s="40"/>
      <c r="CI36" s="41"/>
      <c r="CJ36" s="41"/>
      <c r="CK36" s="37"/>
      <c r="CL36" s="53"/>
      <c r="CM36" s="39"/>
      <c r="CN36" s="39"/>
      <c r="CO36" s="39"/>
      <c r="CP36" s="40"/>
      <c r="CQ36" s="41"/>
      <c r="CR36" s="41"/>
      <c r="CS36" s="37"/>
      <c r="CT36" s="53"/>
      <c r="CU36" s="39"/>
      <c r="CV36" s="39"/>
      <c r="CW36" s="39"/>
      <c r="CX36" s="40"/>
      <c r="CY36" s="41"/>
      <c r="CZ36" s="41"/>
      <c r="DA36" s="37"/>
      <c r="DB36" s="53"/>
      <c r="DC36" s="39"/>
      <c r="DD36" s="39"/>
      <c r="DE36" s="39"/>
      <c r="DF36" s="40"/>
      <c r="DG36" s="41"/>
      <c r="DH36" s="41"/>
      <c r="DI36" s="37"/>
      <c r="DJ36" s="53"/>
      <c r="DK36" s="39"/>
      <c r="DL36" s="39"/>
      <c r="DM36" s="39"/>
      <c r="DN36" s="40"/>
      <c r="DO36" s="41"/>
      <c r="DP36" s="41"/>
      <c r="DQ36" s="37"/>
      <c r="DR36" s="53"/>
      <c r="DS36" s="39"/>
      <c r="DT36" s="39"/>
      <c r="DU36" s="39"/>
      <c r="DV36" s="40"/>
      <c r="DW36" s="41"/>
      <c r="DX36" s="41"/>
      <c r="DY36" s="37"/>
      <c r="DZ36" s="53"/>
      <c r="EA36" s="39"/>
      <c r="EB36" s="39"/>
      <c r="EC36" s="39"/>
      <c r="ED36" s="40"/>
      <c r="EE36" s="41"/>
      <c r="EF36" s="41"/>
      <c r="EG36" s="37"/>
      <c r="EH36" s="53"/>
      <c r="EI36" s="39"/>
      <c r="EJ36" s="39"/>
      <c r="EK36" s="39"/>
      <c r="EL36" s="40"/>
      <c r="EM36" s="41"/>
      <c r="EN36" s="41"/>
      <c r="EO36" s="37"/>
      <c r="EP36" s="53"/>
      <c r="EQ36" s="39"/>
      <c r="ER36" s="39"/>
      <c r="ES36" s="39"/>
      <c r="ET36" s="40"/>
      <c r="EU36" s="41"/>
      <c r="EV36" s="41"/>
      <c r="EW36" s="37"/>
      <c r="EX36" s="53"/>
      <c r="EY36" s="39"/>
      <c r="EZ36" s="39"/>
      <c r="FA36" s="39"/>
      <c r="FB36" s="40"/>
      <c r="FC36" s="41"/>
      <c r="FD36" s="41"/>
      <c r="FE36" s="37"/>
      <c r="FF36" s="53"/>
      <c r="FG36" s="39"/>
      <c r="FH36" s="39"/>
      <c r="FI36" s="39"/>
      <c r="FJ36" s="40"/>
      <c r="FK36" s="41"/>
      <c r="FL36" s="41"/>
      <c r="FM36" s="37"/>
      <c r="FN36" s="53"/>
      <c r="FO36" s="39"/>
      <c r="FP36" s="39"/>
      <c r="FQ36" s="39"/>
      <c r="FR36" s="40"/>
      <c r="FS36" s="41"/>
      <c r="FT36" s="41"/>
      <c r="FU36" s="37"/>
      <c r="FV36" s="53"/>
      <c r="FW36" s="39"/>
      <c r="FX36" s="39"/>
      <c r="FY36" s="39"/>
      <c r="FZ36" s="40"/>
      <c r="GA36" s="41"/>
      <c r="GB36" s="41"/>
      <c r="GC36" s="37"/>
      <c r="GD36" s="53"/>
      <c r="GE36" s="39"/>
      <c r="GF36" s="39"/>
      <c r="GG36" s="39"/>
      <c r="GH36" s="40"/>
      <c r="GI36" s="41"/>
      <c r="GJ36" s="41"/>
      <c r="GK36" s="37"/>
      <c r="GL36" s="53"/>
      <c r="GM36" s="39"/>
      <c r="GN36" s="39"/>
      <c r="GO36" s="39"/>
      <c r="GP36" s="40"/>
      <c r="GQ36" s="41"/>
      <c r="GR36" s="41"/>
      <c r="GS36" s="37"/>
      <c r="GT36" s="53"/>
      <c r="GU36" s="39"/>
      <c r="GV36" s="39"/>
      <c r="GW36" s="39"/>
      <c r="GX36" s="40"/>
      <c r="GY36" s="41"/>
      <c r="GZ36" s="41"/>
      <c r="HA36" s="37"/>
      <c r="HB36" s="53"/>
      <c r="HC36" s="39"/>
      <c r="HD36" s="39"/>
      <c r="HE36" s="39"/>
      <c r="HF36" s="40"/>
      <c r="HG36" s="41"/>
      <c r="HH36" s="41"/>
      <c r="HI36" s="37"/>
      <c r="HJ36" s="53"/>
      <c r="HK36" s="39"/>
      <c r="HL36" s="39"/>
      <c r="HM36" s="39"/>
      <c r="HN36" s="40"/>
      <c r="HO36" s="41"/>
      <c r="HP36" s="41"/>
      <c r="HQ36" s="37"/>
      <c r="HR36" s="53"/>
      <c r="HS36" s="39"/>
      <c r="HT36" s="39"/>
      <c r="HU36" s="39"/>
      <c r="HV36" s="40"/>
      <c r="HW36" s="41"/>
      <c r="HX36" s="41"/>
      <c r="HY36" s="37"/>
      <c r="HZ36" s="53"/>
      <c r="IA36" s="39"/>
      <c r="IB36" s="39"/>
      <c r="IC36" s="39"/>
      <c r="ID36" s="40"/>
      <c r="IE36" s="41"/>
      <c r="IF36" s="41"/>
      <c r="IG36" s="37"/>
      <c r="IH36" s="53"/>
      <c r="II36" s="39"/>
      <c r="IJ36" s="39"/>
      <c r="IK36" s="39"/>
      <c r="IL36" s="40"/>
      <c r="IM36" s="41"/>
      <c r="IN36" s="41"/>
      <c r="IO36" s="37"/>
      <c r="IP36" s="53"/>
      <c r="IQ36" s="39"/>
      <c r="IR36" s="39"/>
      <c r="IS36" s="39"/>
      <c r="IT36" s="40"/>
      <c r="IU36" s="41"/>
      <c r="IV36" s="41"/>
    </row>
    <row r="37" spans="1:256" ht="47.25" customHeight="1">
      <c r="A37" s="6" t="s">
        <v>163</v>
      </c>
      <c r="B37" s="52" t="s">
        <v>136</v>
      </c>
      <c r="C37" s="7">
        <v>2210</v>
      </c>
      <c r="D37" s="7"/>
      <c r="E37" s="7"/>
      <c r="F37" s="33">
        <v>0</v>
      </c>
      <c r="G37" s="34" t="s">
        <v>21</v>
      </c>
      <c r="H37" s="34" t="s">
        <v>156</v>
      </c>
      <c r="I37" s="8"/>
      <c r="J37" s="53"/>
      <c r="K37" s="39"/>
      <c r="L37" s="39"/>
      <c r="M37" s="39"/>
      <c r="N37" s="40"/>
      <c r="O37" s="41"/>
      <c r="P37" s="41"/>
      <c r="Q37" s="37"/>
      <c r="R37" s="53"/>
      <c r="S37" s="39"/>
      <c r="T37" s="39"/>
      <c r="U37" s="39"/>
      <c r="V37" s="40"/>
      <c r="W37" s="41"/>
      <c r="X37" s="41"/>
      <c r="Y37" s="37"/>
      <c r="Z37" s="53"/>
      <c r="AA37" s="39"/>
      <c r="AB37" s="39"/>
      <c r="AC37" s="39"/>
      <c r="AD37" s="40"/>
      <c r="AE37" s="41"/>
      <c r="AF37" s="41"/>
      <c r="AG37" s="37"/>
      <c r="AH37" s="53"/>
      <c r="AI37" s="39"/>
      <c r="AJ37" s="39"/>
      <c r="AK37" s="39"/>
      <c r="AL37" s="40"/>
      <c r="AM37" s="41"/>
      <c r="AN37" s="41"/>
      <c r="AO37" s="37"/>
      <c r="AP37" s="53"/>
      <c r="AQ37" s="39"/>
      <c r="AR37" s="39"/>
      <c r="AS37" s="39"/>
      <c r="AT37" s="40"/>
      <c r="AU37" s="41"/>
      <c r="AV37" s="41"/>
      <c r="AW37" s="37"/>
      <c r="AX37" s="53"/>
      <c r="AY37" s="39"/>
      <c r="AZ37" s="39"/>
      <c r="BA37" s="39"/>
      <c r="BB37" s="40"/>
      <c r="BC37" s="41"/>
      <c r="BD37" s="41"/>
      <c r="BE37" s="37"/>
      <c r="BF37" s="53"/>
      <c r="BG37" s="39"/>
      <c r="BH37" s="39"/>
      <c r="BI37" s="39"/>
      <c r="BJ37" s="40"/>
      <c r="BK37" s="41"/>
      <c r="BL37" s="41"/>
      <c r="BM37" s="37"/>
      <c r="BN37" s="53"/>
      <c r="BO37" s="39"/>
      <c r="BP37" s="39"/>
      <c r="BQ37" s="39"/>
      <c r="BR37" s="40"/>
      <c r="BS37" s="41"/>
      <c r="BT37" s="41"/>
      <c r="BU37" s="37"/>
      <c r="BV37" s="53"/>
      <c r="BW37" s="39"/>
      <c r="BX37" s="39"/>
      <c r="BY37" s="39"/>
      <c r="BZ37" s="40"/>
      <c r="CA37" s="41"/>
      <c r="CB37" s="41"/>
      <c r="CC37" s="37"/>
      <c r="CD37" s="53"/>
      <c r="CE37" s="39"/>
      <c r="CF37" s="39"/>
      <c r="CG37" s="39"/>
      <c r="CH37" s="40"/>
      <c r="CI37" s="41"/>
      <c r="CJ37" s="41"/>
      <c r="CK37" s="37"/>
      <c r="CL37" s="53"/>
      <c r="CM37" s="39"/>
      <c r="CN37" s="39"/>
      <c r="CO37" s="39"/>
      <c r="CP37" s="40"/>
      <c r="CQ37" s="41"/>
      <c r="CR37" s="41"/>
      <c r="CS37" s="37"/>
      <c r="CT37" s="53"/>
      <c r="CU37" s="39"/>
      <c r="CV37" s="39"/>
      <c r="CW37" s="39"/>
      <c r="CX37" s="40"/>
      <c r="CY37" s="41"/>
      <c r="CZ37" s="41"/>
      <c r="DA37" s="37"/>
      <c r="DB37" s="53"/>
      <c r="DC37" s="39"/>
      <c r="DD37" s="39"/>
      <c r="DE37" s="39"/>
      <c r="DF37" s="40"/>
      <c r="DG37" s="41"/>
      <c r="DH37" s="41"/>
      <c r="DI37" s="37"/>
      <c r="DJ37" s="53"/>
      <c r="DK37" s="39"/>
      <c r="DL37" s="39"/>
      <c r="DM37" s="39"/>
      <c r="DN37" s="40"/>
      <c r="DO37" s="41"/>
      <c r="DP37" s="41"/>
      <c r="DQ37" s="37"/>
      <c r="DR37" s="53"/>
      <c r="DS37" s="39"/>
      <c r="DT37" s="39"/>
      <c r="DU37" s="39"/>
      <c r="DV37" s="40"/>
      <c r="DW37" s="41"/>
      <c r="DX37" s="41"/>
      <c r="DY37" s="37"/>
      <c r="DZ37" s="53"/>
      <c r="EA37" s="39"/>
      <c r="EB37" s="39"/>
      <c r="EC37" s="39"/>
      <c r="ED37" s="40"/>
      <c r="EE37" s="41"/>
      <c r="EF37" s="41"/>
      <c r="EG37" s="37"/>
      <c r="EH37" s="53"/>
      <c r="EI37" s="39"/>
      <c r="EJ37" s="39"/>
      <c r="EK37" s="39"/>
      <c r="EL37" s="40"/>
      <c r="EM37" s="41"/>
      <c r="EN37" s="41"/>
      <c r="EO37" s="37"/>
      <c r="EP37" s="53"/>
      <c r="EQ37" s="39"/>
      <c r="ER37" s="39"/>
      <c r="ES37" s="39"/>
      <c r="ET37" s="40"/>
      <c r="EU37" s="41"/>
      <c r="EV37" s="41"/>
      <c r="EW37" s="37"/>
      <c r="EX37" s="53"/>
      <c r="EY37" s="39"/>
      <c r="EZ37" s="39"/>
      <c r="FA37" s="39"/>
      <c r="FB37" s="40"/>
      <c r="FC37" s="41"/>
      <c r="FD37" s="41"/>
      <c r="FE37" s="37"/>
      <c r="FF37" s="53"/>
      <c r="FG37" s="39"/>
      <c r="FH37" s="39"/>
      <c r="FI37" s="39"/>
      <c r="FJ37" s="40"/>
      <c r="FK37" s="41"/>
      <c r="FL37" s="41"/>
      <c r="FM37" s="37"/>
      <c r="FN37" s="53"/>
      <c r="FO37" s="39"/>
      <c r="FP37" s="39"/>
      <c r="FQ37" s="39"/>
      <c r="FR37" s="40"/>
      <c r="FS37" s="41"/>
      <c r="FT37" s="41"/>
      <c r="FU37" s="37"/>
      <c r="FV37" s="53"/>
      <c r="FW37" s="39"/>
      <c r="FX37" s="39"/>
      <c r="FY37" s="39"/>
      <c r="FZ37" s="40"/>
      <c r="GA37" s="41"/>
      <c r="GB37" s="41"/>
      <c r="GC37" s="37"/>
      <c r="GD37" s="53"/>
      <c r="GE37" s="39"/>
      <c r="GF37" s="39"/>
      <c r="GG37" s="39"/>
      <c r="GH37" s="40"/>
      <c r="GI37" s="41"/>
      <c r="GJ37" s="41"/>
      <c r="GK37" s="37"/>
      <c r="GL37" s="53"/>
      <c r="GM37" s="39"/>
      <c r="GN37" s="39"/>
      <c r="GO37" s="39"/>
      <c r="GP37" s="40"/>
      <c r="GQ37" s="41"/>
      <c r="GR37" s="41"/>
      <c r="GS37" s="37"/>
      <c r="GT37" s="53"/>
      <c r="GU37" s="39"/>
      <c r="GV37" s="39"/>
      <c r="GW37" s="39"/>
      <c r="GX37" s="40"/>
      <c r="GY37" s="41"/>
      <c r="GZ37" s="41"/>
      <c r="HA37" s="37"/>
      <c r="HB37" s="53"/>
      <c r="HC37" s="39"/>
      <c r="HD37" s="39"/>
      <c r="HE37" s="39"/>
      <c r="HF37" s="40"/>
      <c r="HG37" s="41"/>
      <c r="HH37" s="41"/>
      <c r="HI37" s="37"/>
      <c r="HJ37" s="53"/>
      <c r="HK37" s="39"/>
      <c r="HL37" s="39"/>
      <c r="HM37" s="39"/>
      <c r="HN37" s="40"/>
      <c r="HO37" s="41"/>
      <c r="HP37" s="41"/>
      <c r="HQ37" s="37"/>
      <c r="HR37" s="53"/>
      <c r="HS37" s="39"/>
      <c r="HT37" s="39"/>
      <c r="HU37" s="39"/>
      <c r="HV37" s="40"/>
      <c r="HW37" s="41"/>
      <c r="HX37" s="41"/>
      <c r="HY37" s="37"/>
      <c r="HZ37" s="53"/>
      <c r="IA37" s="39"/>
      <c r="IB37" s="39"/>
      <c r="IC37" s="39"/>
      <c r="ID37" s="40"/>
      <c r="IE37" s="41"/>
      <c r="IF37" s="41"/>
      <c r="IG37" s="37"/>
      <c r="IH37" s="53"/>
      <c r="II37" s="39"/>
      <c r="IJ37" s="39"/>
      <c r="IK37" s="39"/>
      <c r="IL37" s="40"/>
      <c r="IM37" s="41"/>
      <c r="IN37" s="41"/>
      <c r="IO37" s="37"/>
      <c r="IP37" s="53"/>
      <c r="IQ37" s="39"/>
      <c r="IR37" s="39"/>
      <c r="IS37" s="39"/>
      <c r="IT37" s="40"/>
      <c r="IU37" s="41"/>
      <c r="IV37" s="41"/>
    </row>
    <row r="38" spans="1:256" ht="47.25" customHeight="1">
      <c r="A38" s="6" t="s">
        <v>137</v>
      </c>
      <c r="B38" s="52" t="s">
        <v>138</v>
      </c>
      <c r="C38" s="7">
        <v>2210</v>
      </c>
      <c r="D38" s="7"/>
      <c r="E38" s="7"/>
      <c r="F38" s="33">
        <v>13000</v>
      </c>
      <c r="G38" s="34" t="s">
        <v>21</v>
      </c>
      <c r="H38" s="34" t="s">
        <v>91</v>
      </c>
      <c r="I38" s="8"/>
      <c r="J38" s="53"/>
      <c r="K38" s="39"/>
      <c r="L38" s="39"/>
      <c r="M38" s="39"/>
      <c r="N38" s="40"/>
      <c r="O38" s="41"/>
      <c r="P38" s="41"/>
      <c r="Q38" s="37"/>
      <c r="R38" s="53"/>
      <c r="S38" s="39"/>
      <c r="T38" s="39"/>
      <c r="U38" s="39"/>
      <c r="V38" s="40"/>
      <c r="W38" s="41"/>
      <c r="X38" s="41"/>
      <c r="Y38" s="37"/>
      <c r="Z38" s="53"/>
      <c r="AA38" s="39"/>
      <c r="AB38" s="39"/>
      <c r="AC38" s="39"/>
      <c r="AD38" s="40"/>
      <c r="AE38" s="41"/>
      <c r="AF38" s="41"/>
      <c r="AG38" s="37"/>
      <c r="AH38" s="53"/>
      <c r="AI38" s="39"/>
      <c r="AJ38" s="39"/>
      <c r="AK38" s="39"/>
      <c r="AL38" s="40"/>
      <c r="AM38" s="41"/>
      <c r="AN38" s="41"/>
      <c r="AO38" s="37"/>
      <c r="AP38" s="53"/>
      <c r="AQ38" s="39"/>
      <c r="AR38" s="39"/>
      <c r="AS38" s="39"/>
      <c r="AT38" s="40"/>
      <c r="AU38" s="41"/>
      <c r="AV38" s="41"/>
      <c r="AW38" s="37"/>
      <c r="AX38" s="53"/>
      <c r="AY38" s="39"/>
      <c r="AZ38" s="39"/>
      <c r="BA38" s="39"/>
      <c r="BB38" s="40"/>
      <c r="BC38" s="41"/>
      <c r="BD38" s="41"/>
      <c r="BE38" s="37"/>
      <c r="BF38" s="53"/>
      <c r="BG38" s="39"/>
      <c r="BH38" s="39"/>
      <c r="BI38" s="39"/>
      <c r="BJ38" s="40"/>
      <c r="BK38" s="41"/>
      <c r="BL38" s="41"/>
      <c r="BM38" s="37"/>
      <c r="BN38" s="53"/>
      <c r="BO38" s="39"/>
      <c r="BP38" s="39"/>
      <c r="BQ38" s="39"/>
      <c r="BR38" s="40"/>
      <c r="BS38" s="41"/>
      <c r="BT38" s="41"/>
      <c r="BU38" s="37"/>
      <c r="BV38" s="53"/>
      <c r="BW38" s="39"/>
      <c r="BX38" s="39"/>
      <c r="BY38" s="39"/>
      <c r="BZ38" s="40"/>
      <c r="CA38" s="41"/>
      <c r="CB38" s="41"/>
      <c r="CC38" s="37"/>
      <c r="CD38" s="53"/>
      <c r="CE38" s="39"/>
      <c r="CF38" s="39"/>
      <c r="CG38" s="39"/>
      <c r="CH38" s="40"/>
      <c r="CI38" s="41"/>
      <c r="CJ38" s="41"/>
      <c r="CK38" s="37"/>
      <c r="CL38" s="53"/>
      <c r="CM38" s="39"/>
      <c r="CN38" s="39"/>
      <c r="CO38" s="39"/>
      <c r="CP38" s="40"/>
      <c r="CQ38" s="41"/>
      <c r="CR38" s="41"/>
      <c r="CS38" s="37"/>
      <c r="CT38" s="53"/>
      <c r="CU38" s="39"/>
      <c r="CV38" s="39"/>
      <c r="CW38" s="39"/>
      <c r="CX38" s="40"/>
      <c r="CY38" s="41"/>
      <c r="CZ38" s="41"/>
      <c r="DA38" s="37"/>
      <c r="DB38" s="53"/>
      <c r="DC38" s="39"/>
      <c r="DD38" s="39"/>
      <c r="DE38" s="39"/>
      <c r="DF38" s="40"/>
      <c r="DG38" s="41"/>
      <c r="DH38" s="41"/>
      <c r="DI38" s="37"/>
      <c r="DJ38" s="53"/>
      <c r="DK38" s="39"/>
      <c r="DL38" s="39"/>
      <c r="DM38" s="39"/>
      <c r="DN38" s="40"/>
      <c r="DO38" s="41"/>
      <c r="DP38" s="41"/>
      <c r="DQ38" s="37"/>
      <c r="DR38" s="53"/>
      <c r="DS38" s="39"/>
      <c r="DT38" s="39"/>
      <c r="DU38" s="39"/>
      <c r="DV38" s="40"/>
      <c r="DW38" s="41"/>
      <c r="DX38" s="41"/>
      <c r="DY38" s="37"/>
      <c r="DZ38" s="53"/>
      <c r="EA38" s="39"/>
      <c r="EB38" s="39"/>
      <c r="EC38" s="39"/>
      <c r="ED38" s="40"/>
      <c r="EE38" s="41"/>
      <c r="EF38" s="41"/>
      <c r="EG38" s="37"/>
      <c r="EH38" s="53"/>
      <c r="EI38" s="39"/>
      <c r="EJ38" s="39"/>
      <c r="EK38" s="39"/>
      <c r="EL38" s="40"/>
      <c r="EM38" s="41"/>
      <c r="EN38" s="41"/>
      <c r="EO38" s="37"/>
      <c r="EP38" s="53"/>
      <c r="EQ38" s="39"/>
      <c r="ER38" s="39"/>
      <c r="ES38" s="39"/>
      <c r="ET38" s="40"/>
      <c r="EU38" s="41"/>
      <c r="EV38" s="41"/>
      <c r="EW38" s="37"/>
      <c r="EX38" s="53"/>
      <c r="EY38" s="39"/>
      <c r="EZ38" s="39"/>
      <c r="FA38" s="39"/>
      <c r="FB38" s="40"/>
      <c r="FC38" s="41"/>
      <c r="FD38" s="41"/>
      <c r="FE38" s="37"/>
      <c r="FF38" s="53"/>
      <c r="FG38" s="39"/>
      <c r="FH38" s="39"/>
      <c r="FI38" s="39"/>
      <c r="FJ38" s="40"/>
      <c r="FK38" s="41"/>
      <c r="FL38" s="41"/>
      <c r="FM38" s="37"/>
      <c r="FN38" s="53"/>
      <c r="FO38" s="39"/>
      <c r="FP38" s="39"/>
      <c r="FQ38" s="39"/>
      <c r="FR38" s="40"/>
      <c r="FS38" s="41"/>
      <c r="FT38" s="41"/>
      <c r="FU38" s="37"/>
      <c r="FV38" s="53"/>
      <c r="FW38" s="39"/>
      <c r="FX38" s="39"/>
      <c r="FY38" s="39"/>
      <c r="FZ38" s="40"/>
      <c r="GA38" s="41"/>
      <c r="GB38" s="41"/>
      <c r="GC38" s="37"/>
      <c r="GD38" s="53"/>
      <c r="GE38" s="39"/>
      <c r="GF38" s="39"/>
      <c r="GG38" s="39"/>
      <c r="GH38" s="40"/>
      <c r="GI38" s="41"/>
      <c r="GJ38" s="41"/>
      <c r="GK38" s="37"/>
      <c r="GL38" s="53"/>
      <c r="GM38" s="39"/>
      <c r="GN38" s="39"/>
      <c r="GO38" s="39"/>
      <c r="GP38" s="40"/>
      <c r="GQ38" s="41"/>
      <c r="GR38" s="41"/>
      <c r="GS38" s="37"/>
      <c r="GT38" s="53"/>
      <c r="GU38" s="39"/>
      <c r="GV38" s="39"/>
      <c r="GW38" s="39"/>
      <c r="GX38" s="40"/>
      <c r="GY38" s="41"/>
      <c r="GZ38" s="41"/>
      <c r="HA38" s="37"/>
      <c r="HB38" s="53"/>
      <c r="HC38" s="39"/>
      <c r="HD38" s="39"/>
      <c r="HE38" s="39"/>
      <c r="HF38" s="40"/>
      <c r="HG38" s="41"/>
      <c r="HH38" s="41"/>
      <c r="HI38" s="37"/>
      <c r="HJ38" s="53"/>
      <c r="HK38" s="39"/>
      <c r="HL38" s="39"/>
      <c r="HM38" s="39"/>
      <c r="HN38" s="40"/>
      <c r="HO38" s="41"/>
      <c r="HP38" s="41"/>
      <c r="HQ38" s="37"/>
      <c r="HR38" s="53"/>
      <c r="HS38" s="39"/>
      <c r="HT38" s="39"/>
      <c r="HU38" s="39"/>
      <c r="HV38" s="40"/>
      <c r="HW38" s="41"/>
      <c r="HX38" s="41"/>
      <c r="HY38" s="37"/>
      <c r="HZ38" s="53"/>
      <c r="IA38" s="39"/>
      <c r="IB38" s="39"/>
      <c r="IC38" s="39"/>
      <c r="ID38" s="40"/>
      <c r="IE38" s="41"/>
      <c r="IF38" s="41"/>
      <c r="IG38" s="37"/>
      <c r="IH38" s="53"/>
      <c r="II38" s="39"/>
      <c r="IJ38" s="39"/>
      <c r="IK38" s="39"/>
      <c r="IL38" s="40"/>
      <c r="IM38" s="41"/>
      <c r="IN38" s="41"/>
      <c r="IO38" s="37"/>
      <c r="IP38" s="53"/>
      <c r="IQ38" s="39"/>
      <c r="IR38" s="39"/>
      <c r="IS38" s="39"/>
      <c r="IT38" s="40"/>
      <c r="IU38" s="41"/>
      <c r="IV38" s="41"/>
    </row>
    <row r="39" spans="1:256" ht="47.25" customHeight="1">
      <c r="A39" s="6" t="s">
        <v>175</v>
      </c>
      <c r="B39" s="5" t="s">
        <v>217</v>
      </c>
      <c r="C39" s="7">
        <v>2210</v>
      </c>
      <c r="D39" s="7"/>
      <c r="E39" s="7"/>
      <c r="F39" s="33">
        <f>1400+1370+4363+900</f>
        <v>8033</v>
      </c>
      <c r="G39" s="34" t="s">
        <v>21</v>
      </c>
      <c r="H39" s="34" t="s">
        <v>91</v>
      </c>
      <c r="I39" s="8"/>
      <c r="J39" s="53"/>
      <c r="K39" s="39"/>
      <c r="L39" s="39"/>
      <c r="M39" s="39"/>
      <c r="N39" s="40"/>
      <c r="O39" s="41"/>
      <c r="P39" s="41"/>
      <c r="Q39" s="37"/>
      <c r="R39" s="53"/>
      <c r="S39" s="39"/>
      <c r="T39" s="39"/>
      <c r="U39" s="39"/>
      <c r="V39" s="40"/>
      <c r="W39" s="41"/>
      <c r="X39" s="41"/>
      <c r="Y39" s="37"/>
      <c r="Z39" s="53"/>
      <c r="AA39" s="39"/>
      <c r="AB39" s="39"/>
      <c r="AC39" s="39"/>
      <c r="AD39" s="40"/>
      <c r="AE39" s="41"/>
      <c r="AF39" s="41"/>
      <c r="AG39" s="37"/>
      <c r="AH39" s="53"/>
      <c r="AI39" s="39"/>
      <c r="AJ39" s="39"/>
      <c r="AK39" s="39"/>
      <c r="AL39" s="40"/>
      <c r="AM39" s="41"/>
      <c r="AN39" s="41"/>
      <c r="AO39" s="37"/>
      <c r="AP39" s="53"/>
      <c r="AQ39" s="39"/>
      <c r="AR39" s="39"/>
      <c r="AS39" s="39"/>
      <c r="AT39" s="40"/>
      <c r="AU39" s="41"/>
      <c r="AV39" s="41"/>
      <c r="AW39" s="37"/>
      <c r="AX39" s="53"/>
      <c r="AY39" s="39"/>
      <c r="AZ39" s="39"/>
      <c r="BA39" s="39"/>
      <c r="BB39" s="40"/>
      <c r="BC39" s="41"/>
      <c r="BD39" s="41"/>
      <c r="BE39" s="37"/>
      <c r="BF39" s="53"/>
      <c r="BG39" s="39"/>
      <c r="BH39" s="39"/>
      <c r="BI39" s="39"/>
      <c r="BJ39" s="40"/>
      <c r="BK39" s="41"/>
      <c r="BL39" s="41"/>
      <c r="BM39" s="37"/>
      <c r="BN39" s="53"/>
      <c r="BO39" s="39"/>
      <c r="BP39" s="39"/>
      <c r="BQ39" s="39"/>
      <c r="BR39" s="40"/>
      <c r="BS39" s="41"/>
      <c r="BT39" s="41"/>
      <c r="BU39" s="37"/>
      <c r="BV39" s="53"/>
      <c r="BW39" s="39"/>
      <c r="BX39" s="39"/>
      <c r="BY39" s="39"/>
      <c r="BZ39" s="40"/>
      <c r="CA39" s="41"/>
      <c r="CB39" s="41"/>
      <c r="CC39" s="37"/>
      <c r="CD39" s="53"/>
      <c r="CE39" s="39"/>
      <c r="CF39" s="39"/>
      <c r="CG39" s="39"/>
      <c r="CH39" s="40"/>
      <c r="CI39" s="41"/>
      <c r="CJ39" s="41"/>
      <c r="CK39" s="37"/>
      <c r="CL39" s="53"/>
      <c r="CM39" s="39"/>
      <c r="CN39" s="39"/>
      <c r="CO39" s="39"/>
      <c r="CP39" s="40"/>
      <c r="CQ39" s="41"/>
      <c r="CR39" s="41"/>
      <c r="CS39" s="37"/>
      <c r="CT39" s="53"/>
      <c r="CU39" s="39"/>
      <c r="CV39" s="39"/>
      <c r="CW39" s="39"/>
      <c r="CX39" s="40"/>
      <c r="CY39" s="41"/>
      <c r="CZ39" s="41"/>
      <c r="DA39" s="37"/>
      <c r="DB39" s="53"/>
      <c r="DC39" s="39"/>
      <c r="DD39" s="39"/>
      <c r="DE39" s="39"/>
      <c r="DF39" s="40"/>
      <c r="DG39" s="41"/>
      <c r="DH39" s="41"/>
      <c r="DI39" s="37"/>
      <c r="DJ39" s="53"/>
      <c r="DK39" s="39"/>
      <c r="DL39" s="39"/>
      <c r="DM39" s="39"/>
      <c r="DN39" s="40"/>
      <c r="DO39" s="41"/>
      <c r="DP39" s="41"/>
      <c r="DQ39" s="37"/>
      <c r="DR39" s="53"/>
      <c r="DS39" s="39"/>
      <c r="DT39" s="39"/>
      <c r="DU39" s="39"/>
      <c r="DV39" s="40"/>
      <c r="DW39" s="41"/>
      <c r="DX39" s="41"/>
      <c r="DY39" s="37"/>
      <c r="DZ39" s="53"/>
      <c r="EA39" s="39"/>
      <c r="EB39" s="39"/>
      <c r="EC39" s="39"/>
      <c r="ED39" s="40"/>
      <c r="EE39" s="41"/>
      <c r="EF39" s="41"/>
      <c r="EG39" s="37"/>
      <c r="EH39" s="53"/>
      <c r="EI39" s="39"/>
      <c r="EJ39" s="39"/>
      <c r="EK39" s="39"/>
      <c r="EL39" s="40"/>
      <c r="EM39" s="41"/>
      <c r="EN39" s="41"/>
      <c r="EO39" s="37"/>
      <c r="EP39" s="53"/>
      <c r="EQ39" s="39"/>
      <c r="ER39" s="39"/>
      <c r="ES39" s="39"/>
      <c r="ET39" s="40"/>
      <c r="EU39" s="41"/>
      <c r="EV39" s="41"/>
      <c r="EW39" s="37"/>
      <c r="EX39" s="53"/>
      <c r="EY39" s="39"/>
      <c r="EZ39" s="39"/>
      <c r="FA39" s="39"/>
      <c r="FB39" s="40"/>
      <c r="FC39" s="41"/>
      <c r="FD39" s="41"/>
      <c r="FE39" s="37"/>
      <c r="FF39" s="53"/>
      <c r="FG39" s="39"/>
      <c r="FH39" s="39"/>
      <c r="FI39" s="39"/>
      <c r="FJ39" s="40"/>
      <c r="FK39" s="41"/>
      <c r="FL39" s="41"/>
      <c r="FM39" s="37"/>
      <c r="FN39" s="53"/>
      <c r="FO39" s="39"/>
      <c r="FP39" s="39"/>
      <c r="FQ39" s="39"/>
      <c r="FR39" s="40"/>
      <c r="FS39" s="41"/>
      <c r="FT39" s="41"/>
      <c r="FU39" s="37"/>
      <c r="FV39" s="53"/>
      <c r="FW39" s="39"/>
      <c r="FX39" s="39"/>
      <c r="FY39" s="39"/>
      <c r="FZ39" s="40"/>
      <c r="GA39" s="41"/>
      <c r="GB39" s="41"/>
      <c r="GC39" s="37"/>
      <c r="GD39" s="53"/>
      <c r="GE39" s="39"/>
      <c r="GF39" s="39"/>
      <c r="GG39" s="39"/>
      <c r="GH39" s="40"/>
      <c r="GI39" s="41"/>
      <c r="GJ39" s="41"/>
      <c r="GK39" s="37"/>
      <c r="GL39" s="53"/>
      <c r="GM39" s="39"/>
      <c r="GN39" s="39"/>
      <c r="GO39" s="39"/>
      <c r="GP39" s="40"/>
      <c r="GQ39" s="41"/>
      <c r="GR39" s="41"/>
      <c r="GS39" s="37"/>
      <c r="GT39" s="53"/>
      <c r="GU39" s="39"/>
      <c r="GV39" s="39"/>
      <c r="GW39" s="39"/>
      <c r="GX39" s="40"/>
      <c r="GY39" s="41"/>
      <c r="GZ39" s="41"/>
      <c r="HA39" s="37"/>
      <c r="HB39" s="53"/>
      <c r="HC39" s="39"/>
      <c r="HD39" s="39"/>
      <c r="HE39" s="39"/>
      <c r="HF39" s="40"/>
      <c r="HG39" s="41"/>
      <c r="HH39" s="41"/>
      <c r="HI39" s="37"/>
      <c r="HJ39" s="53"/>
      <c r="HK39" s="39"/>
      <c r="HL39" s="39"/>
      <c r="HM39" s="39"/>
      <c r="HN39" s="40"/>
      <c r="HO39" s="41"/>
      <c r="HP39" s="41"/>
      <c r="HQ39" s="37"/>
      <c r="HR39" s="53"/>
      <c r="HS39" s="39"/>
      <c r="HT39" s="39"/>
      <c r="HU39" s="39"/>
      <c r="HV39" s="40"/>
      <c r="HW39" s="41"/>
      <c r="HX39" s="41"/>
      <c r="HY39" s="37"/>
      <c r="HZ39" s="53"/>
      <c r="IA39" s="39"/>
      <c r="IB39" s="39"/>
      <c r="IC39" s="39"/>
      <c r="ID39" s="40"/>
      <c r="IE39" s="41"/>
      <c r="IF39" s="41"/>
      <c r="IG39" s="37"/>
      <c r="IH39" s="53"/>
      <c r="II39" s="39"/>
      <c r="IJ39" s="39"/>
      <c r="IK39" s="39"/>
      <c r="IL39" s="40"/>
      <c r="IM39" s="41"/>
      <c r="IN39" s="41"/>
      <c r="IO39" s="37"/>
      <c r="IP39" s="53"/>
      <c r="IQ39" s="39"/>
      <c r="IR39" s="39"/>
      <c r="IS39" s="39"/>
      <c r="IT39" s="40"/>
      <c r="IU39" s="41"/>
      <c r="IV39" s="41"/>
    </row>
    <row r="40" spans="1:256" ht="47.25" customHeight="1">
      <c r="A40" s="6" t="s">
        <v>191</v>
      </c>
      <c r="B40" s="28" t="s">
        <v>183</v>
      </c>
      <c r="C40" s="7">
        <v>2210</v>
      </c>
      <c r="D40" s="7"/>
      <c r="E40" s="7"/>
      <c r="F40" s="33">
        <f>676+1049+558+799</f>
        <v>3082</v>
      </c>
      <c r="G40" s="34" t="s">
        <v>21</v>
      </c>
      <c r="H40" s="34" t="s">
        <v>92</v>
      </c>
      <c r="I40" s="8"/>
      <c r="J40" s="53"/>
      <c r="K40" s="39"/>
      <c r="L40" s="39"/>
      <c r="M40" s="39"/>
      <c r="N40" s="40"/>
      <c r="O40" s="41"/>
      <c r="P40" s="41"/>
      <c r="Q40" s="37"/>
      <c r="R40" s="53"/>
      <c r="S40" s="39"/>
      <c r="T40" s="39"/>
      <c r="U40" s="39"/>
      <c r="V40" s="40"/>
      <c r="W40" s="41"/>
      <c r="X40" s="41"/>
      <c r="Y40" s="37"/>
      <c r="Z40" s="53"/>
      <c r="AA40" s="39"/>
      <c r="AB40" s="39"/>
      <c r="AC40" s="39"/>
      <c r="AD40" s="40"/>
      <c r="AE40" s="41"/>
      <c r="AF40" s="41"/>
      <c r="AG40" s="37"/>
      <c r="AH40" s="53"/>
      <c r="AI40" s="39"/>
      <c r="AJ40" s="39"/>
      <c r="AK40" s="39"/>
      <c r="AL40" s="40"/>
      <c r="AM40" s="41"/>
      <c r="AN40" s="41"/>
      <c r="AO40" s="37"/>
      <c r="AP40" s="53"/>
      <c r="AQ40" s="39"/>
      <c r="AR40" s="39"/>
      <c r="AS40" s="39"/>
      <c r="AT40" s="40"/>
      <c r="AU40" s="41"/>
      <c r="AV40" s="41"/>
      <c r="AW40" s="37"/>
      <c r="AX40" s="53"/>
      <c r="AY40" s="39"/>
      <c r="AZ40" s="39"/>
      <c r="BA40" s="39"/>
      <c r="BB40" s="40"/>
      <c r="BC40" s="41"/>
      <c r="BD40" s="41"/>
      <c r="BE40" s="37"/>
      <c r="BF40" s="53"/>
      <c r="BG40" s="39"/>
      <c r="BH40" s="39"/>
      <c r="BI40" s="39"/>
      <c r="BJ40" s="40"/>
      <c r="BK40" s="41"/>
      <c r="BL40" s="41"/>
      <c r="BM40" s="37"/>
      <c r="BN40" s="53"/>
      <c r="BO40" s="39"/>
      <c r="BP40" s="39"/>
      <c r="BQ40" s="39"/>
      <c r="BR40" s="40"/>
      <c r="BS40" s="41"/>
      <c r="BT40" s="41"/>
      <c r="BU40" s="37"/>
      <c r="BV40" s="53"/>
      <c r="BW40" s="39"/>
      <c r="BX40" s="39"/>
      <c r="BY40" s="39"/>
      <c r="BZ40" s="40"/>
      <c r="CA40" s="41"/>
      <c r="CB40" s="41"/>
      <c r="CC40" s="37"/>
      <c r="CD40" s="53"/>
      <c r="CE40" s="39"/>
      <c r="CF40" s="39"/>
      <c r="CG40" s="39"/>
      <c r="CH40" s="40"/>
      <c r="CI40" s="41"/>
      <c r="CJ40" s="41"/>
      <c r="CK40" s="37"/>
      <c r="CL40" s="53"/>
      <c r="CM40" s="39"/>
      <c r="CN40" s="39"/>
      <c r="CO40" s="39"/>
      <c r="CP40" s="40"/>
      <c r="CQ40" s="41"/>
      <c r="CR40" s="41"/>
      <c r="CS40" s="37"/>
      <c r="CT40" s="53"/>
      <c r="CU40" s="39"/>
      <c r="CV40" s="39"/>
      <c r="CW40" s="39"/>
      <c r="CX40" s="40"/>
      <c r="CY40" s="41"/>
      <c r="CZ40" s="41"/>
      <c r="DA40" s="37"/>
      <c r="DB40" s="53"/>
      <c r="DC40" s="39"/>
      <c r="DD40" s="39"/>
      <c r="DE40" s="39"/>
      <c r="DF40" s="40"/>
      <c r="DG40" s="41"/>
      <c r="DH40" s="41"/>
      <c r="DI40" s="37"/>
      <c r="DJ40" s="53"/>
      <c r="DK40" s="39"/>
      <c r="DL40" s="39"/>
      <c r="DM40" s="39"/>
      <c r="DN40" s="40"/>
      <c r="DO40" s="41"/>
      <c r="DP40" s="41"/>
      <c r="DQ40" s="37"/>
      <c r="DR40" s="53"/>
      <c r="DS40" s="39"/>
      <c r="DT40" s="39"/>
      <c r="DU40" s="39"/>
      <c r="DV40" s="40"/>
      <c r="DW40" s="41"/>
      <c r="DX40" s="41"/>
      <c r="DY40" s="37"/>
      <c r="DZ40" s="53"/>
      <c r="EA40" s="39"/>
      <c r="EB40" s="39"/>
      <c r="EC40" s="39"/>
      <c r="ED40" s="40"/>
      <c r="EE40" s="41"/>
      <c r="EF40" s="41"/>
      <c r="EG40" s="37"/>
      <c r="EH40" s="53"/>
      <c r="EI40" s="39"/>
      <c r="EJ40" s="39"/>
      <c r="EK40" s="39"/>
      <c r="EL40" s="40"/>
      <c r="EM40" s="41"/>
      <c r="EN40" s="41"/>
      <c r="EO40" s="37"/>
      <c r="EP40" s="53"/>
      <c r="EQ40" s="39"/>
      <c r="ER40" s="39"/>
      <c r="ES40" s="39"/>
      <c r="ET40" s="40"/>
      <c r="EU40" s="41"/>
      <c r="EV40" s="41"/>
      <c r="EW40" s="37"/>
      <c r="EX40" s="53"/>
      <c r="EY40" s="39"/>
      <c r="EZ40" s="39"/>
      <c r="FA40" s="39"/>
      <c r="FB40" s="40"/>
      <c r="FC40" s="41"/>
      <c r="FD40" s="41"/>
      <c r="FE40" s="37"/>
      <c r="FF40" s="53"/>
      <c r="FG40" s="39"/>
      <c r="FH40" s="39"/>
      <c r="FI40" s="39"/>
      <c r="FJ40" s="40"/>
      <c r="FK40" s="41"/>
      <c r="FL40" s="41"/>
      <c r="FM40" s="37"/>
      <c r="FN40" s="53"/>
      <c r="FO40" s="39"/>
      <c r="FP40" s="39"/>
      <c r="FQ40" s="39"/>
      <c r="FR40" s="40"/>
      <c r="FS40" s="41"/>
      <c r="FT40" s="41"/>
      <c r="FU40" s="37"/>
      <c r="FV40" s="53"/>
      <c r="FW40" s="39"/>
      <c r="FX40" s="39"/>
      <c r="FY40" s="39"/>
      <c r="FZ40" s="40"/>
      <c r="GA40" s="41"/>
      <c r="GB40" s="41"/>
      <c r="GC40" s="37"/>
      <c r="GD40" s="53"/>
      <c r="GE40" s="39"/>
      <c r="GF40" s="39"/>
      <c r="GG40" s="39"/>
      <c r="GH40" s="40"/>
      <c r="GI40" s="41"/>
      <c r="GJ40" s="41"/>
      <c r="GK40" s="37"/>
      <c r="GL40" s="53"/>
      <c r="GM40" s="39"/>
      <c r="GN40" s="39"/>
      <c r="GO40" s="39"/>
      <c r="GP40" s="40"/>
      <c r="GQ40" s="41"/>
      <c r="GR40" s="41"/>
      <c r="GS40" s="37"/>
      <c r="GT40" s="53"/>
      <c r="GU40" s="39"/>
      <c r="GV40" s="39"/>
      <c r="GW40" s="39"/>
      <c r="GX40" s="40"/>
      <c r="GY40" s="41"/>
      <c r="GZ40" s="41"/>
      <c r="HA40" s="37"/>
      <c r="HB40" s="53"/>
      <c r="HC40" s="39"/>
      <c r="HD40" s="39"/>
      <c r="HE40" s="39"/>
      <c r="HF40" s="40"/>
      <c r="HG40" s="41"/>
      <c r="HH40" s="41"/>
      <c r="HI40" s="37"/>
      <c r="HJ40" s="53"/>
      <c r="HK40" s="39"/>
      <c r="HL40" s="39"/>
      <c r="HM40" s="39"/>
      <c r="HN40" s="40"/>
      <c r="HO40" s="41"/>
      <c r="HP40" s="41"/>
      <c r="HQ40" s="37"/>
      <c r="HR40" s="53"/>
      <c r="HS40" s="39"/>
      <c r="HT40" s="39"/>
      <c r="HU40" s="39"/>
      <c r="HV40" s="40"/>
      <c r="HW40" s="41"/>
      <c r="HX40" s="41"/>
      <c r="HY40" s="37"/>
      <c r="HZ40" s="53"/>
      <c r="IA40" s="39"/>
      <c r="IB40" s="39"/>
      <c r="IC40" s="39"/>
      <c r="ID40" s="40"/>
      <c r="IE40" s="41"/>
      <c r="IF40" s="41"/>
      <c r="IG40" s="37"/>
      <c r="IH40" s="53"/>
      <c r="II40" s="39"/>
      <c r="IJ40" s="39"/>
      <c r="IK40" s="39"/>
      <c r="IL40" s="40"/>
      <c r="IM40" s="41"/>
      <c r="IN40" s="41"/>
      <c r="IO40" s="37"/>
      <c r="IP40" s="53"/>
      <c r="IQ40" s="39"/>
      <c r="IR40" s="39"/>
      <c r="IS40" s="39"/>
      <c r="IT40" s="40"/>
      <c r="IU40" s="41"/>
      <c r="IV40" s="41"/>
    </row>
    <row r="41" spans="1:256" ht="47.25" customHeight="1">
      <c r="A41" s="6" t="s">
        <v>192</v>
      </c>
      <c r="B41" s="28" t="s">
        <v>193</v>
      </c>
      <c r="C41" s="7">
        <v>2210</v>
      </c>
      <c r="D41" s="7"/>
      <c r="E41" s="7"/>
      <c r="F41" s="33">
        <v>2545</v>
      </c>
      <c r="G41" s="34" t="s">
        <v>21</v>
      </c>
      <c r="H41" s="34" t="s">
        <v>89</v>
      </c>
      <c r="I41" s="8" t="s">
        <v>194</v>
      </c>
      <c r="J41" s="53"/>
      <c r="K41" s="39"/>
      <c r="L41" s="39"/>
      <c r="M41" s="39"/>
      <c r="N41" s="40"/>
      <c r="O41" s="41"/>
      <c r="P41" s="41"/>
      <c r="Q41" s="37"/>
      <c r="R41" s="53"/>
      <c r="S41" s="39"/>
      <c r="T41" s="39"/>
      <c r="U41" s="39"/>
      <c r="V41" s="40"/>
      <c r="W41" s="41"/>
      <c r="X41" s="41"/>
      <c r="Y41" s="37"/>
      <c r="Z41" s="53"/>
      <c r="AA41" s="39"/>
      <c r="AB41" s="39"/>
      <c r="AC41" s="39"/>
      <c r="AD41" s="40"/>
      <c r="AE41" s="41"/>
      <c r="AF41" s="41"/>
      <c r="AG41" s="37"/>
      <c r="AH41" s="53"/>
      <c r="AI41" s="39"/>
      <c r="AJ41" s="39"/>
      <c r="AK41" s="39"/>
      <c r="AL41" s="40"/>
      <c r="AM41" s="41"/>
      <c r="AN41" s="41"/>
      <c r="AO41" s="37"/>
      <c r="AP41" s="53"/>
      <c r="AQ41" s="39"/>
      <c r="AR41" s="39"/>
      <c r="AS41" s="39"/>
      <c r="AT41" s="40"/>
      <c r="AU41" s="41"/>
      <c r="AV41" s="41"/>
      <c r="AW41" s="37"/>
      <c r="AX41" s="53"/>
      <c r="AY41" s="39"/>
      <c r="AZ41" s="39"/>
      <c r="BA41" s="39"/>
      <c r="BB41" s="40"/>
      <c r="BC41" s="41"/>
      <c r="BD41" s="41"/>
      <c r="BE41" s="37"/>
      <c r="BF41" s="53"/>
      <c r="BG41" s="39"/>
      <c r="BH41" s="39"/>
      <c r="BI41" s="39"/>
      <c r="BJ41" s="40"/>
      <c r="BK41" s="41"/>
      <c r="BL41" s="41"/>
      <c r="BM41" s="37"/>
      <c r="BN41" s="53"/>
      <c r="BO41" s="39"/>
      <c r="BP41" s="39"/>
      <c r="BQ41" s="39"/>
      <c r="BR41" s="40"/>
      <c r="BS41" s="41"/>
      <c r="BT41" s="41"/>
      <c r="BU41" s="37"/>
      <c r="BV41" s="53"/>
      <c r="BW41" s="39"/>
      <c r="BX41" s="39"/>
      <c r="BY41" s="39"/>
      <c r="BZ41" s="40"/>
      <c r="CA41" s="41"/>
      <c r="CB41" s="41"/>
      <c r="CC41" s="37"/>
      <c r="CD41" s="53"/>
      <c r="CE41" s="39"/>
      <c r="CF41" s="39"/>
      <c r="CG41" s="39"/>
      <c r="CH41" s="40"/>
      <c r="CI41" s="41"/>
      <c r="CJ41" s="41"/>
      <c r="CK41" s="37"/>
      <c r="CL41" s="53"/>
      <c r="CM41" s="39"/>
      <c r="CN41" s="39"/>
      <c r="CO41" s="39"/>
      <c r="CP41" s="40"/>
      <c r="CQ41" s="41"/>
      <c r="CR41" s="41"/>
      <c r="CS41" s="37"/>
      <c r="CT41" s="53"/>
      <c r="CU41" s="39"/>
      <c r="CV41" s="39"/>
      <c r="CW41" s="39"/>
      <c r="CX41" s="40"/>
      <c r="CY41" s="41"/>
      <c r="CZ41" s="41"/>
      <c r="DA41" s="37"/>
      <c r="DB41" s="53"/>
      <c r="DC41" s="39"/>
      <c r="DD41" s="39"/>
      <c r="DE41" s="39"/>
      <c r="DF41" s="40"/>
      <c r="DG41" s="41"/>
      <c r="DH41" s="41"/>
      <c r="DI41" s="37"/>
      <c r="DJ41" s="53"/>
      <c r="DK41" s="39"/>
      <c r="DL41" s="39"/>
      <c r="DM41" s="39"/>
      <c r="DN41" s="40"/>
      <c r="DO41" s="41"/>
      <c r="DP41" s="41"/>
      <c r="DQ41" s="37"/>
      <c r="DR41" s="53"/>
      <c r="DS41" s="39"/>
      <c r="DT41" s="39"/>
      <c r="DU41" s="39"/>
      <c r="DV41" s="40"/>
      <c r="DW41" s="41"/>
      <c r="DX41" s="41"/>
      <c r="DY41" s="37"/>
      <c r="DZ41" s="53"/>
      <c r="EA41" s="39"/>
      <c r="EB41" s="39"/>
      <c r="EC41" s="39"/>
      <c r="ED41" s="40"/>
      <c r="EE41" s="41"/>
      <c r="EF41" s="41"/>
      <c r="EG41" s="37"/>
      <c r="EH41" s="53"/>
      <c r="EI41" s="39"/>
      <c r="EJ41" s="39"/>
      <c r="EK41" s="39"/>
      <c r="EL41" s="40"/>
      <c r="EM41" s="41"/>
      <c r="EN41" s="41"/>
      <c r="EO41" s="37"/>
      <c r="EP41" s="53"/>
      <c r="EQ41" s="39"/>
      <c r="ER41" s="39"/>
      <c r="ES41" s="39"/>
      <c r="ET41" s="40"/>
      <c r="EU41" s="41"/>
      <c r="EV41" s="41"/>
      <c r="EW41" s="37"/>
      <c r="EX41" s="53"/>
      <c r="EY41" s="39"/>
      <c r="EZ41" s="39"/>
      <c r="FA41" s="39"/>
      <c r="FB41" s="40"/>
      <c r="FC41" s="41"/>
      <c r="FD41" s="41"/>
      <c r="FE41" s="37"/>
      <c r="FF41" s="53"/>
      <c r="FG41" s="39"/>
      <c r="FH41" s="39"/>
      <c r="FI41" s="39"/>
      <c r="FJ41" s="40"/>
      <c r="FK41" s="41"/>
      <c r="FL41" s="41"/>
      <c r="FM41" s="37"/>
      <c r="FN41" s="53"/>
      <c r="FO41" s="39"/>
      <c r="FP41" s="39"/>
      <c r="FQ41" s="39"/>
      <c r="FR41" s="40"/>
      <c r="FS41" s="41"/>
      <c r="FT41" s="41"/>
      <c r="FU41" s="37"/>
      <c r="FV41" s="53"/>
      <c r="FW41" s="39"/>
      <c r="FX41" s="39"/>
      <c r="FY41" s="39"/>
      <c r="FZ41" s="40"/>
      <c r="GA41" s="41"/>
      <c r="GB41" s="41"/>
      <c r="GC41" s="37"/>
      <c r="GD41" s="53"/>
      <c r="GE41" s="39"/>
      <c r="GF41" s="39"/>
      <c r="GG41" s="39"/>
      <c r="GH41" s="40"/>
      <c r="GI41" s="41"/>
      <c r="GJ41" s="41"/>
      <c r="GK41" s="37"/>
      <c r="GL41" s="53"/>
      <c r="GM41" s="39"/>
      <c r="GN41" s="39"/>
      <c r="GO41" s="39"/>
      <c r="GP41" s="40"/>
      <c r="GQ41" s="41"/>
      <c r="GR41" s="41"/>
      <c r="GS41" s="37"/>
      <c r="GT41" s="53"/>
      <c r="GU41" s="39"/>
      <c r="GV41" s="39"/>
      <c r="GW41" s="39"/>
      <c r="GX41" s="40"/>
      <c r="GY41" s="41"/>
      <c r="GZ41" s="41"/>
      <c r="HA41" s="37"/>
      <c r="HB41" s="53"/>
      <c r="HC41" s="39"/>
      <c r="HD41" s="39"/>
      <c r="HE41" s="39"/>
      <c r="HF41" s="40"/>
      <c r="HG41" s="41"/>
      <c r="HH41" s="41"/>
      <c r="HI41" s="37"/>
      <c r="HJ41" s="53"/>
      <c r="HK41" s="39"/>
      <c r="HL41" s="39"/>
      <c r="HM41" s="39"/>
      <c r="HN41" s="40"/>
      <c r="HO41" s="41"/>
      <c r="HP41" s="41"/>
      <c r="HQ41" s="37"/>
      <c r="HR41" s="53"/>
      <c r="HS41" s="39"/>
      <c r="HT41" s="39"/>
      <c r="HU41" s="39"/>
      <c r="HV41" s="40"/>
      <c r="HW41" s="41"/>
      <c r="HX41" s="41"/>
      <c r="HY41" s="37"/>
      <c r="HZ41" s="53"/>
      <c r="IA41" s="39"/>
      <c r="IB41" s="39"/>
      <c r="IC41" s="39"/>
      <c r="ID41" s="40"/>
      <c r="IE41" s="41"/>
      <c r="IF41" s="41"/>
      <c r="IG41" s="37"/>
      <c r="IH41" s="53"/>
      <c r="II41" s="39"/>
      <c r="IJ41" s="39"/>
      <c r="IK41" s="39"/>
      <c r="IL41" s="40"/>
      <c r="IM41" s="41"/>
      <c r="IN41" s="41"/>
      <c r="IO41" s="37"/>
      <c r="IP41" s="53"/>
      <c r="IQ41" s="39"/>
      <c r="IR41" s="39"/>
      <c r="IS41" s="39"/>
      <c r="IT41" s="40"/>
      <c r="IU41" s="41"/>
      <c r="IV41" s="41"/>
    </row>
    <row r="42" spans="1:256" ht="47.25" customHeight="1">
      <c r="A42" s="6" t="s">
        <v>195</v>
      </c>
      <c r="B42" s="28" t="s">
        <v>196</v>
      </c>
      <c r="C42" s="7">
        <v>2210</v>
      </c>
      <c r="D42" s="7"/>
      <c r="E42" s="7"/>
      <c r="F42" s="33">
        <f>6638+2472</f>
        <v>9110</v>
      </c>
      <c r="G42" s="34" t="s">
        <v>21</v>
      </c>
      <c r="H42" s="34" t="s">
        <v>89</v>
      </c>
      <c r="I42" s="8" t="s">
        <v>197</v>
      </c>
      <c r="J42" s="53"/>
      <c r="K42" s="39"/>
      <c r="L42" s="39"/>
      <c r="M42" s="39"/>
      <c r="N42" s="40"/>
      <c r="O42" s="41"/>
      <c r="P42" s="41"/>
      <c r="Q42" s="37"/>
      <c r="R42" s="53"/>
      <c r="S42" s="39"/>
      <c r="T42" s="39"/>
      <c r="U42" s="39"/>
      <c r="V42" s="40"/>
      <c r="W42" s="41"/>
      <c r="X42" s="41"/>
      <c r="Y42" s="37"/>
      <c r="Z42" s="53"/>
      <c r="AA42" s="39"/>
      <c r="AB42" s="39"/>
      <c r="AC42" s="39"/>
      <c r="AD42" s="40"/>
      <c r="AE42" s="41"/>
      <c r="AF42" s="41"/>
      <c r="AG42" s="37"/>
      <c r="AH42" s="53"/>
      <c r="AI42" s="39"/>
      <c r="AJ42" s="39"/>
      <c r="AK42" s="39"/>
      <c r="AL42" s="40"/>
      <c r="AM42" s="41"/>
      <c r="AN42" s="41"/>
      <c r="AO42" s="37"/>
      <c r="AP42" s="53"/>
      <c r="AQ42" s="39"/>
      <c r="AR42" s="39"/>
      <c r="AS42" s="39"/>
      <c r="AT42" s="40"/>
      <c r="AU42" s="41"/>
      <c r="AV42" s="41"/>
      <c r="AW42" s="37"/>
      <c r="AX42" s="53"/>
      <c r="AY42" s="39"/>
      <c r="AZ42" s="39"/>
      <c r="BA42" s="39"/>
      <c r="BB42" s="40"/>
      <c r="BC42" s="41"/>
      <c r="BD42" s="41"/>
      <c r="BE42" s="37"/>
      <c r="BF42" s="53"/>
      <c r="BG42" s="39"/>
      <c r="BH42" s="39"/>
      <c r="BI42" s="39"/>
      <c r="BJ42" s="40"/>
      <c r="BK42" s="41"/>
      <c r="BL42" s="41"/>
      <c r="BM42" s="37"/>
      <c r="BN42" s="53"/>
      <c r="BO42" s="39"/>
      <c r="BP42" s="39"/>
      <c r="BQ42" s="39"/>
      <c r="BR42" s="40"/>
      <c r="BS42" s="41"/>
      <c r="BT42" s="41"/>
      <c r="BU42" s="37"/>
      <c r="BV42" s="53"/>
      <c r="BW42" s="39"/>
      <c r="BX42" s="39"/>
      <c r="BY42" s="39"/>
      <c r="BZ42" s="40"/>
      <c r="CA42" s="41"/>
      <c r="CB42" s="41"/>
      <c r="CC42" s="37"/>
      <c r="CD42" s="53"/>
      <c r="CE42" s="39"/>
      <c r="CF42" s="39"/>
      <c r="CG42" s="39"/>
      <c r="CH42" s="40"/>
      <c r="CI42" s="41"/>
      <c r="CJ42" s="41"/>
      <c r="CK42" s="37"/>
      <c r="CL42" s="53"/>
      <c r="CM42" s="39"/>
      <c r="CN42" s="39"/>
      <c r="CO42" s="39"/>
      <c r="CP42" s="40"/>
      <c r="CQ42" s="41"/>
      <c r="CR42" s="41"/>
      <c r="CS42" s="37"/>
      <c r="CT42" s="53"/>
      <c r="CU42" s="39"/>
      <c r="CV42" s="39"/>
      <c r="CW42" s="39"/>
      <c r="CX42" s="40"/>
      <c r="CY42" s="41"/>
      <c r="CZ42" s="41"/>
      <c r="DA42" s="37"/>
      <c r="DB42" s="53"/>
      <c r="DC42" s="39"/>
      <c r="DD42" s="39"/>
      <c r="DE42" s="39"/>
      <c r="DF42" s="40"/>
      <c r="DG42" s="41"/>
      <c r="DH42" s="41"/>
      <c r="DI42" s="37"/>
      <c r="DJ42" s="53"/>
      <c r="DK42" s="39"/>
      <c r="DL42" s="39"/>
      <c r="DM42" s="39"/>
      <c r="DN42" s="40"/>
      <c r="DO42" s="41"/>
      <c r="DP42" s="41"/>
      <c r="DQ42" s="37"/>
      <c r="DR42" s="53"/>
      <c r="DS42" s="39"/>
      <c r="DT42" s="39"/>
      <c r="DU42" s="39"/>
      <c r="DV42" s="40"/>
      <c r="DW42" s="41"/>
      <c r="DX42" s="41"/>
      <c r="DY42" s="37"/>
      <c r="DZ42" s="53"/>
      <c r="EA42" s="39"/>
      <c r="EB42" s="39"/>
      <c r="EC42" s="39"/>
      <c r="ED42" s="40"/>
      <c r="EE42" s="41"/>
      <c r="EF42" s="41"/>
      <c r="EG42" s="37"/>
      <c r="EH42" s="53"/>
      <c r="EI42" s="39"/>
      <c r="EJ42" s="39"/>
      <c r="EK42" s="39"/>
      <c r="EL42" s="40"/>
      <c r="EM42" s="41"/>
      <c r="EN42" s="41"/>
      <c r="EO42" s="37"/>
      <c r="EP42" s="53"/>
      <c r="EQ42" s="39"/>
      <c r="ER42" s="39"/>
      <c r="ES42" s="39"/>
      <c r="ET42" s="40"/>
      <c r="EU42" s="41"/>
      <c r="EV42" s="41"/>
      <c r="EW42" s="37"/>
      <c r="EX42" s="53"/>
      <c r="EY42" s="39"/>
      <c r="EZ42" s="39"/>
      <c r="FA42" s="39"/>
      <c r="FB42" s="40"/>
      <c r="FC42" s="41"/>
      <c r="FD42" s="41"/>
      <c r="FE42" s="37"/>
      <c r="FF42" s="53"/>
      <c r="FG42" s="39"/>
      <c r="FH42" s="39"/>
      <c r="FI42" s="39"/>
      <c r="FJ42" s="40"/>
      <c r="FK42" s="41"/>
      <c r="FL42" s="41"/>
      <c r="FM42" s="37"/>
      <c r="FN42" s="53"/>
      <c r="FO42" s="39"/>
      <c r="FP42" s="39"/>
      <c r="FQ42" s="39"/>
      <c r="FR42" s="40"/>
      <c r="FS42" s="41"/>
      <c r="FT42" s="41"/>
      <c r="FU42" s="37"/>
      <c r="FV42" s="53"/>
      <c r="FW42" s="39"/>
      <c r="FX42" s="39"/>
      <c r="FY42" s="39"/>
      <c r="FZ42" s="40"/>
      <c r="GA42" s="41"/>
      <c r="GB42" s="41"/>
      <c r="GC42" s="37"/>
      <c r="GD42" s="53"/>
      <c r="GE42" s="39"/>
      <c r="GF42" s="39"/>
      <c r="GG42" s="39"/>
      <c r="GH42" s="40"/>
      <c r="GI42" s="41"/>
      <c r="GJ42" s="41"/>
      <c r="GK42" s="37"/>
      <c r="GL42" s="53"/>
      <c r="GM42" s="39"/>
      <c r="GN42" s="39"/>
      <c r="GO42" s="39"/>
      <c r="GP42" s="40"/>
      <c r="GQ42" s="41"/>
      <c r="GR42" s="41"/>
      <c r="GS42" s="37"/>
      <c r="GT42" s="53"/>
      <c r="GU42" s="39"/>
      <c r="GV42" s="39"/>
      <c r="GW42" s="39"/>
      <c r="GX42" s="40"/>
      <c r="GY42" s="41"/>
      <c r="GZ42" s="41"/>
      <c r="HA42" s="37"/>
      <c r="HB42" s="53"/>
      <c r="HC42" s="39"/>
      <c r="HD42" s="39"/>
      <c r="HE42" s="39"/>
      <c r="HF42" s="40"/>
      <c r="HG42" s="41"/>
      <c r="HH42" s="41"/>
      <c r="HI42" s="37"/>
      <c r="HJ42" s="53"/>
      <c r="HK42" s="39"/>
      <c r="HL42" s="39"/>
      <c r="HM42" s="39"/>
      <c r="HN42" s="40"/>
      <c r="HO42" s="41"/>
      <c r="HP42" s="41"/>
      <c r="HQ42" s="37"/>
      <c r="HR42" s="53"/>
      <c r="HS42" s="39"/>
      <c r="HT42" s="39"/>
      <c r="HU42" s="39"/>
      <c r="HV42" s="40"/>
      <c r="HW42" s="41"/>
      <c r="HX42" s="41"/>
      <c r="HY42" s="37"/>
      <c r="HZ42" s="53"/>
      <c r="IA42" s="39"/>
      <c r="IB42" s="39"/>
      <c r="IC42" s="39"/>
      <c r="ID42" s="40"/>
      <c r="IE42" s="41"/>
      <c r="IF42" s="41"/>
      <c r="IG42" s="37"/>
      <c r="IH42" s="53"/>
      <c r="II42" s="39"/>
      <c r="IJ42" s="39"/>
      <c r="IK42" s="39"/>
      <c r="IL42" s="40"/>
      <c r="IM42" s="41"/>
      <c r="IN42" s="41"/>
      <c r="IO42" s="37"/>
      <c r="IP42" s="53"/>
      <c r="IQ42" s="39"/>
      <c r="IR42" s="39"/>
      <c r="IS42" s="39"/>
      <c r="IT42" s="40"/>
      <c r="IU42" s="41"/>
      <c r="IV42" s="41"/>
    </row>
    <row r="43" spans="1:256" ht="47.25" customHeight="1">
      <c r="A43" s="6" t="s">
        <v>198</v>
      </c>
      <c r="B43" s="28" t="s">
        <v>199</v>
      </c>
      <c r="C43" s="7">
        <v>2210</v>
      </c>
      <c r="D43" s="7"/>
      <c r="E43" s="7"/>
      <c r="F43" s="33">
        <v>2110</v>
      </c>
      <c r="G43" s="34" t="s">
        <v>21</v>
      </c>
      <c r="H43" s="34" t="s">
        <v>89</v>
      </c>
      <c r="I43" s="8" t="s">
        <v>194</v>
      </c>
      <c r="J43" s="53"/>
      <c r="K43" s="39"/>
      <c r="L43" s="39"/>
      <c r="M43" s="39"/>
      <c r="N43" s="40"/>
      <c r="O43" s="41"/>
      <c r="P43" s="41"/>
      <c r="Q43" s="37"/>
      <c r="R43" s="53"/>
      <c r="S43" s="39"/>
      <c r="T43" s="39"/>
      <c r="U43" s="39"/>
      <c r="V43" s="40"/>
      <c r="W43" s="41"/>
      <c r="X43" s="41"/>
      <c r="Y43" s="37"/>
      <c r="Z43" s="53"/>
      <c r="AA43" s="39"/>
      <c r="AB43" s="39"/>
      <c r="AC43" s="39"/>
      <c r="AD43" s="40"/>
      <c r="AE43" s="41"/>
      <c r="AF43" s="41"/>
      <c r="AG43" s="37"/>
      <c r="AH43" s="53"/>
      <c r="AI43" s="39"/>
      <c r="AJ43" s="39"/>
      <c r="AK43" s="39"/>
      <c r="AL43" s="40"/>
      <c r="AM43" s="41"/>
      <c r="AN43" s="41"/>
      <c r="AO43" s="37"/>
      <c r="AP43" s="53"/>
      <c r="AQ43" s="39"/>
      <c r="AR43" s="39"/>
      <c r="AS43" s="39"/>
      <c r="AT43" s="40"/>
      <c r="AU43" s="41"/>
      <c r="AV43" s="41"/>
      <c r="AW43" s="37"/>
      <c r="AX43" s="53"/>
      <c r="AY43" s="39"/>
      <c r="AZ43" s="39"/>
      <c r="BA43" s="39"/>
      <c r="BB43" s="40"/>
      <c r="BC43" s="41"/>
      <c r="BD43" s="41"/>
      <c r="BE43" s="37"/>
      <c r="BF43" s="53"/>
      <c r="BG43" s="39"/>
      <c r="BH43" s="39"/>
      <c r="BI43" s="39"/>
      <c r="BJ43" s="40"/>
      <c r="BK43" s="41"/>
      <c r="BL43" s="41"/>
      <c r="BM43" s="37"/>
      <c r="BN43" s="53"/>
      <c r="BO43" s="39"/>
      <c r="BP43" s="39"/>
      <c r="BQ43" s="39"/>
      <c r="BR43" s="40"/>
      <c r="BS43" s="41"/>
      <c r="BT43" s="41"/>
      <c r="BU43" s="37"/>
      <c r="BV43" s="53"/>
      <c r="BW43" s="39"/>
      <c r="BX43" s="39"/>
      <c r="BY43" s="39"/>
      <c r="BZ43" s="40"/>
      <c r="CA43" s="41"/>
      <c r="CB43" s="41"/>
      <c r="CC43" s="37"/>
      <c r="CD43" s="53"/>
      <c r="CE43" s="39"/>
      <c r="CF43" s="39"/>
      <c r="CG43" s="39"/>
      <c r="CH43" s="40"/>
      <c r="CI43" s="41"/>
      <c r="CJ43" s="41"/>
      <c r="CK43" s="37"/>
      <c r="CL43" s="53"/>
      <c r="CM43" s="39"/>
      <c r="CN43" s="39"/>
      <c r="CO43" s="39"/>
      <c r="CP43" s="40"/>
      <c r="CQ43" s="41"/>
      <c r="CR43" s="41"/>
      <c r="CS43" s="37"/>
      <c r="CT43" s="53"/>
      <c r="CU43" s="39"/>
      <c r="CV43" s="39"/>
      <c r="CW43" s="39"/>
      <c r="CX43" s="40"/>
      <c r="CY43" s="41"/>
      <c r="CZ43" s="41"/>
      <c r="DA43" s="37"/>
      <c r="DB43" s="53"/>
      <c r="DC43" s="39"/>
      <c r="DD43" s="39"/>
      <c r="DE43" s="39"/>
      <c r="DF43" s="40"/>
      <c r="DG43" s="41"/>
      <c r="DH43" s="41"/>
      <c r="DI43" s="37"/>
      <c r="DJ43" s="53"/>
      <c r="DK43" s="39"/>
      <c r="DL43" s="39"/>
      <c r="DM43" s="39"/>
      <c r="DN43" s="40"/>
      <c r="DO43" s="41"/>
      <c r="DP43" s="41"/>
      <c r="DQ43" s="37"/>
      <c r="DR43" s="53"/>
      <c r="DS43" s="39"/>
      <c r="DT43" s="39"/>
      <c r="DU43" s="39"/>
      <c r="DV43" s="40"/>
      <c r="DW43" s="41"/>
      <c r="DX43" s="41"/>
      <c r="DY43" s="37"/>
      <c r="DZ43" s="53"/>
      <c r="EA43" s="39"/>
      <c r="EB43" s="39"/>
      <c r="EC43" s="39"/>
      <c r="ED43" s="40"/>
      <c r="EE43" s="41"/>
      <c r="EF43" s="41"/>
      <c r="EG43" s="37"/>
      <c r="EH43" s="53"/>
      <c r="EI43" s="39"/>
      <c r="EJ43" s="39"/>
      <c r="EK43" s="39"/>
      <c r="EL43" s="40"/>
      <c r="EM43" s="41"/>
      <c r="EN43" s="41"/>
      <c r="EO43" s="37"/>
      <c r="EP43" s="53"/>
      <c r="EQ43" s="39"/>
      <c r="ER43" s="39"/>
      <c r="ES43" s="39"/>
      <c r="ET43" s="40"/>
      <c r="EU43" s="41"/>
      <c r="EV43" s="41"/>
      <c r="EW43" s="37"/>
      <c r="EX43" s="53"/>
      <c r="EY43" s="39"/>
      <c r="EZ43" s="39"/>
      <c r="FA43" s="39"/>
      <c r="FB43" s="40"/>
      <c r="FC43" s="41"/>
      <c r="FD43" s="41"/>
      <c r="FE43" s="37"/>
      <c r="FF43" s="53"/>
      <c r="FG43" s="39"/>
      <c r="FH43" s="39"/>
      <c r="FI43" s="39"/>
      <c r="FJ43" s="40"/>
      <c r="FK43" s="41"/>
      <c r="FL43" s="41"/>
      <c r="FM43" s="37"/>
      <c r="FN43" s="53"/>
      <c r="FO43" s="39"/>
      <c r="FP43" s="39"/>
      <c r="FQ43" s="39"/>
      <c r="FR43" s="40"/>
      <c r="FS43" s="41"/>
      <c r="FT43" s="41"/>
      <c r="FU43" s="37"/>
      <c r="FV43" s="53"/>
      <c r="FW43" s="39"/>
      <c r="FX43" s="39"/>
      <c r="FY43" s="39"/>
      <c r="FZ43" s="40"/>
      <c r="GA43" s="41"/>
      <c r="GB43" s="41"/>
      <c r="GC43" s="37"/>
      <c r="GD43" s="53"/>
      <c r="GE43" s="39"/>
      <c r="GF43" s="39"/>
      <c r="GG43" s="39"/>
      <c r="GH43" s="40"/>
      <c r="GI43" s="41"/>
      <c r="GJ43" s="41"/>
      <c r="GK43" s="37"/>
      <c r="GL43" s="53"/>
      <c r="GM43" s="39"/>
      <c r="GN43" s="39"/>
      <c r="GO43" s="39"/>
      <c r="GP43" s="40"/>
      <c r="GQ43" s="41"/>
      <c r="GR43" s="41"/>
      <c r="GS43" s="37"/>
      <c r="GT43" s="53"/>
      <c r="GU43" s="39"/>
      <c r="GV43" s="39"/>
      <c r="GW43" s="39"/>
      <c r="GX43" s="40"/>
      <c r="GY43" s="41"/>
      <c r="GZ43" s="41"/>
      <c r="HA43" s="37"/>
      <c r="HB43" s="53"/>
      <c r="HC43" s="39"/>
      <c r="HD43" s="39"/>
      <c r="HE43" s="39"/>
      <c r="HF43" s="40"/>
      <c r="HG43" s="41"/>
      <c r="HH43" s="41"/>
      <c r="HI43" s="37"/>
      <c r="HJ43" s="53"/>
      <c r="HK43" s="39"/>
      <c r="HL43" s="39"/>
      <c r="HM43" s="39"/>
      <c r="HN43" s="40"/>
      <c r="HO43" s="41"/>
      <c r="HP43" s="41"/>
      <c r="HQ43" s="37"/>
      <c r="HR43" s="53"/>
      <c r="HS43" s="39"/>
      <c r="HT43" s="39"/>
      <c r="HU43" s="39"/>
      <c r="HV43" s="40"/>
      <c r="HW43" s="41"/>
      <c r="HX43" s="41"/>
      <c r="HY43" s="37"/>
      <c r="HZ43" s="53"/>
      <c r="IA43" s="39"/>
      <c r="IB43" s="39"/>
      <c r="IC43" s="39"/>
      <c r="ID43" s="40"/>
      <c r="IE43" s="41"/>
      <c r="IF43" s="41"/>
      <c r="IG43" s="37"/>
      <c r="IH43" s="53"/>
      <c r="II43" s="39"/>
      <c r="IJ43" s="39"/>
      <c r="IK43" s="39"/>
      <c r="IL43" s="40"/>
      <c r="IM43" s="41"/>
      <c r="IN43" s="41"/>
      <c r="IO43" s="37"/>
      <c r="IP43" s="53"/>
      <c r="IQ43" s="39"/>
      <c r="IR43" s="39"/>
      <c r="IS43" s="39"/>
      <c r="IT43" s="40"/>
      <c r="IU43" s="41"/>
      <c r="IV43" s="41"/>
    </row>
    <row r="44" spans="1:256" ht="47.25" customHeight="1">
      <c r="A44" s="6" t="s">
        <v>200</v>
      </c>
      <c r="B44" s="28" t="s">
        <v>201</v>
      </c>
      <c r="C44" s="7">
        <v>2210</v>
      </c>
      <c r="D44" s="7"/>
      <c r="E44" s="7"/>
      <c r="F44" s="33">
        <f>960+1160</f>
        <v>2120</v>
      </c>
      <c r="G44" s="34" t="s">
        <v>21</v>
      </c>
      <c r="H44" s="34" t="s">
        <v>89</v>
      </c>
      <c r="I44" s="8" t="s">
        <v>197</v>
      </c>
      <c r="J44" s="53"/>
      <c r="K44" s="39"/>
      <c r="L44" s="39"/>
      <c r="M44" s="39"/>
      <c r="N44" s="40"/>
      <c r="O44" s="41"/>
      <c r="P44" s="41"/>
      <c r="Q44" s="37"/>
      <c r="R44" s="53"/>
      <c r="S44" s="39"/>
      <c r="T44" s="39"/>
      <c r="U44" s="39"/>
      <c r="V44" s="40"/>
      <c r="W44" s="41"/>
      <c r="X44" s="41"/>
      <c r="Y44" s="37"/>
      <c r="Z44" s="53"/>
      <c r="AA44" s="39"/>
      <c r="AB44" s="39"/>
      <c r="AC44" s="39"/>
      <c r="AD44" s="40"/>
      <c r="AE44" s="41"/>
      <c r="AF44" s="41"/>
      <c r="AG44" s="37"/>
      <c r="AH44" s="53"/>
      <c r="AI44" s="39"/>
      <c r="AJ44" s="39"/>
      <c r="AK44" s="39"/>
      <c r="AL44" s="40"/>
      <c r="AM44" s="41"/>
      <c r="AN44" s="41"/>
      <c r="AO44" s="37"/>
      <c r="AP44" s="53"/>
      <c r="AQ44" s="39"/>
      <c r="AR44" s="39"/>
      <c r="AS44" s="39"/>
      <c r="AT44" s="40"/>
      <c r="AU44" s="41"/>
      <c r="AV44" s="41"/>
      <c r="AW44" s="37"/>
      <c r="AX44" s="53"/>
      <c r="AY44" s="39"/>
      <c r="AZ44" s="39"/>
      <c r="BA44" s="39"/>
      <c r="BB44" s="40"/>
      <c r="BC44" s="41"/>
      <c r="BD44" s="41"/>
      <c r="BE44" s="37"/>
      <c r="BF44" s="53"/>
      <c r="BG44" s="39"/>
      <c r="BH44" s="39"/>
      <c r="BI44" s="39"/>
      <c r="BJ44" s="40"/>
      <c r="BK44" s="41"/>
      <c r="BL44" s="41"/>
      <c r="BM44" s="37"/>
      <c r="BN44" s="53"/>
      <c r="BO44" s="39"/>
      <c r="BP44" s="39"/>
      <c r="BQ44" s="39"/>
      <c r="BR44" s="40"/>
      <c r="BS44" s="41"/>
      <c r="BT44" s="41"/>
      <c r="BU44" s="37"/>
      <c r="BV44" s="53"/>
      <c r="BW44" s="39"/>
      <c r="BX44" s="39"/>
      <c r="BY44" s="39"/>
      <c r="BZ44" s="40"/>
      <c r="CA44" s="41"/>
      <c r="CB44" s="41"/>
      <c r="CC44" s="37"/>
      <c r="CD44" s="53"/>
      <c r="CE44" s="39"/>
      <c r="CF44" s="39"/>
      <c r="CG44" s="39"/>
      <c r="CH44" s="40"/>
      <c r="CI44" s="41"/>
      <c r="CJ44" s="41"/>
      <c r="CK44" s="37"/>
      <c r="CL44" s="53"/>
      <c r="CM44" s="39"/>
      <c r="CN44" s="39"/>
      <c r="CO44" s="39"/>
      <c r="CP44" s="40"/>
      <c r="CQ44" s="41"/>
      <c r="CR44" s="41"/>
      <c r="CS44" s="37"/>
      <c r="CT44" s="53"/>
      <c r="CU44" s="39"/>
      <c r="CV44" s="39"/>
      <c r="CW44" s="39"/>
      <c r="CX44" s="40"/>
      <c r="CY44" s="41"/>
      <c r="CZ44" s="41"/>
      <c r="DA44" s="37"/>
      <c r="DB44" s="53"/>
      <c r="DC44" s="39"/>
      <c r="DD44" s="39"/>
      <c r="DE44" s="39"/>
      <c r="DF44" s="40"/>
      <c r="DG44" s="41"/>
      <c r="DH44" s="41"/>
      <c r="DI44" s="37"/>
      <c r="DJ44" s="53"/>
      <c r="DK44" s="39"/>
      <c r="DL44" s="39"/>
      <c r="DM44" s="39"/>
      <c r="DN44" s="40"/>
      <c r="DO44" s="41"/>
      <c r="DP44" s="41"/>
      <c r="DQ44" s="37"/>
      <c r="DR44" s="53"/>
      <c r="DS44" s="39"/>
      <c r="DT44" s="39"/>
      <c r="DU44" s="39"/>
      <c r="DV44" s="40"/>
      <c r="DW44" s="41"/>
      <c r="DX44" s="41"/>
      <c r="DY44" s="37"/>
      <c r="DZ44" s="53"/>
      <c r="EA44" s="39"/>
      <c r="EB44" s="39"/>
      <c r="EC44" s="39"/>
      <c r="ED44" s="40"/>
      <c r="EE44" s="41"/>
      <c r="EF44" s="41"/>
      <c r="EG44" s="37"/>
      <c r="EH44" s="53"/>
      <c r="EI44" s="39"/>
      <c r="EJ44" s="39"/>
      <c r="EK44" s="39"/>
      <c r="EL44" s="40"/>
      <c r="EM44" s="41"/>
      <c r="EN44" s="41"/>
      <c r="EO44" s="37"/>
      <c r="EP44" s="53"/>
      <c r="EQ44" s="39"/>
      <c r="ER44" s="39"/>
      <c r="ES44" s="39"/>
      <c r="ET44" s="40"/>
      <c r="EU44" s="41"/>
      <c r="EV44" s="41"/>
      <c r="EW44" s="37"/>
      <c r="EX44" s="53"/>
      <c r="EY44" s="39"/>
      <c r="EZ44" s="39"/>
      <c r="FA44" s="39"/>
      <c r="FB44" s="40"/>
      <c r="FC44" s="41"/>
      <c r="FD44" s="41"/>
      <c r="FE44" s="37"/>
      <c r="FF44" s="53"/>
      <c r="FG44" s="39"/>
      <c r="FH44" s="39"/>
      <c r="FI44" s="39"/>
      <c r="FJ44" s="40"/>
      <c r="FK44" s="41"/>
      <c r="FL44" s="41"/>
      <c r="FM44" s="37"/>
      <c r="FN44" s="53"/>
      <c r="FO44" s="39"/>
      <c r="FP44" s="39"/>
      <c r="FQ44" s="39"/>
      <c r="FR44" s="40"/>
      <c r="FS44" s="41"/>
      <c r="FT44" s="41"/>
      <c r="FU44" s="37"/>
      <c r="FV44" s="53"/>
      <c r="FW44" s="39"/>
      <c r="FX44" s="39"/>
      <c r="FY44" s="39"/>
      <c r="FZ44" s="40"/>
      <c r="GA44" s="41"/>
      <c r="GB44" s="41"/>
      <c r="GC44" s="37"/>
      <c r="GD44" s="53"/>
      <c r="GE44" s="39"/>
      <c r="GF44" s="39"/>
      <c r="GG44" s="39"/>
      <c r="GH44" s="40"/>
      <c r="GI44" s="41"/>
      <c r="GJ44" s="41"/>
      <c r="GK44" s="37"/>
      <c r="GL44" s="53"/>
      <c r="GM44" s="39"/>
      <c r="GN44" s="39"/>
      <c r="GO44" s="39"/>
      <c r="GP44" s="40"/>
      <c r="GQ44" s="41"/>
      <c r="GR44" s="41"/>
      <c r="GS44" s="37"/>
      <c r="GT44" s="53"/>
      <c r="GU44" s="39"/>
      <c r="GV44" s="39"/>
      <c r="GW44" s="39"/>
      <c r="GX44" s="40"/>
      <c r="GY44" s="41"/>
      <c r="GZ44" s="41"/>
      <c r="HA44" s="37"/>
      <c r="HB44" s="53"/>
      <c r="HC44" s="39"/>
      <c r="HD44" s="39"/>
      <c r="HE44" s="39"/>
      <c r="HF44" s="40"/>
      <c r="HG44" s="41"/>
      <c r="HH44" s="41"/>
      <c r="HI44" s="37"/>
      <c r="HJ44" s="53"/>
      <c r="HK44" s="39"/>
      <c r="HL44" s="39"/>
      <c r="HM44" s="39"/>
      <c r="HN44" s="40"/>
      <c r="HO44" s="41"/>
      <c r="HP44" s="41"/>
      <c r="HQ44" s="37"/>
      <c r="HR44" s="53"/>
      <c r="HS44" s="39"/>
      <c r="HT44" s="39"/>
      <c r="HU44" s="39"/>
      <c r="HV44" s="40"/>
      <c r="HW44" s="41"/>
      <c r="HX44" s="41"/>
      <c r="HY44" s="37"/>
      <c r="HZ44" s="53"/>
      <c r="IA44" s="39"/>
      <c r="IB44" s="39"/>
      <c r="IC44" s="39"/>
      <c r="ID44" s="40"/>
      <c r="IE44" s="41"/>
      <c r="IF44" s="41"/>
      <c r="IG44" s="37"/>
      <c r="IH44" s="53"/>
      <c r="II44" s="39"/>
      <c r="IJ44" s="39"/>
      <c r="IK44" s="39"/>
      <c r="IL44" s="40"/>
      <c r="IM44" s="41"/>
      <c r="IN44" s="41"/>
      <c r="IO44" s="37"/>
      <c r="IP44" s="53"/>
      <c r="IQ44" s="39"/>
      <c r="IR44" s="39"/>
      <c r="IS44" s="39"/>
      <c r="IT44" s="40"/>
      <c r="IU44" s="41"/>
      <c r="IV44" s="41"/>
    </row>
    <row r="45" spans="1:256" ht="48" customHeight="1">
      <c r="A45" s="6" t="s">
        <v>215</v>
      </c>
      <c r="B45" s="28" t="s">
        <v>213</v>
      </c>
      <c r="C45" s="7">
        <v>2210</v>
      </c>
      <c r="D45" s="7"/>
      <c r="E45" s="7"/>
      <c r="F45" s="33">
        <f>3550+4750</f>
        <v>8300</v>
      </c>
      <c r="G45" s="34" t="s">
        <v>216</v>
      </c>
      <c r="H45" s="34" t="s">
        <v>206</v>
      </c>
      <c r="I45" s="8" t="s">
        <v>214</v>
      </c>
      <c r="J45" s="53"/>
      <c r="K45" s="39"/>
      <c r="L45" s="39"/>
      <c r="M45" s="39"/>
      <c r="N45" s="40"/>
      <c r="O45" s="41"/>
      <c r="P45" s="41"/>
      <c r="Q45" s="37"/>
      <c r="R45" s="53"/>
      <c r="S45" s="39"/>
      <c r="T45" s="39"/>
      <c r="U45" s="39"/>
      <c r="V45" s="40"/>
      <c r="W45" s="41"/>
      <c r="X45" s="41"/>
      <c r="Y45" s="37"/>
      <c r="Z45" s="53"/>
      <c r="AA45" s="39"/>
      <c r="AB45" s="39"/>
      <c r="AC45" s="39"/>
      <c r="AD45" s="40"/>
      <c r="AE45" s="41"/>
      <c r="AF45" s="41"/>
      <c r="AG45" s="37"/>
      <c r="AH45" s="53"/>
      <c r="AI45" s="39"/>
      <c r="AJ45" s="39"/>
      <c r="AK45" s="39"/>
      <c r="AL45" s="40"/>
      <c r="AM45" s="41"/>
      <c r="AN45" s="41"/>
      <c r="AO45" s="37"/>
      <c r="AP45" s="53"/>
      <c r="AQ45" s="39"/>
      <c r="AR45" s="39"/>
      <c r="AS45" s="39"/>
      <c r="AT45" s="40"/>
      <c r="AU45" s="41"/>
      <c r="AV45" s="41"/>
      <c r="AW45" s="37"/>
      <c r="AX45" s="53"/>
      <c r="AY45" s="39"/>
      <c r="AZ45" s="39"/>
      <c r="BA45" s="39"/>
      <c r="BB45" s="40"/>
      <c r="BC45" s="41"/>
      <c r="BD45" s="41"/>
      <c r="BE45" s="37"/>
      <c r="BF45" s="53"/>
      <c r="BG45" s="39"/>
      <c r="BH45" s="39"/>
      <c r="BI45" s="39"/>
      <c r="BJ45" s="40"/>
      <c r="BK45" s="41"/>
      <c r="BL45" s="41"/>
      <c r="BM45" s="37"/>
      <c r="BN45" s="53"/>
      <c r="BO45" s="39"/>
      <c r="BP45" s="39"/>
      <c r="BQ45" s="39"/>
      <c r="BR45" s="40"/>
      <c r="BS45" s="41"/>
      <c r="BT45" s="41"/>
      <c r="BU45" s="37"/>
      <c r="BV45" s="53"/>
      <c r="BW45" s="39"/>
      <c r="BX45" s="39"/>
      <c r="BY45" s="39"/>
      <c r="BZ45" s="40"/>
      <c r="CA45" s="41"/>
      <c r="CB45" s="41"/>
      <c r="CC45" s="37"/>
      <c r="CD45" s="53"/>
      <c r="CE45" s="39"/>
      <c r="CF45" s="39"/>
      <c r="CG45" s="39"/>
      <c r="CH45" s="40"/>
      <c r="CI45" s="41"/>
      <c r="CJ45" s="41"/>
      <c r="CK45" s="37"/>
      <c r="CL45" s="53"/>
      <c r="CM45" s="39"/>
      <c r="CN45" s="39"/>
      <c r="CO45" s="39"/>
      <c r="CP45" s="40"/>
      <c r="CQ45" s="41"/>
      <c r="CR45" s="41"/>
      <c r="CS45" s="37"/>
      <c r="CT45" s="53"/>
      <c r="CU45" s="39"/>
      <c r="CV45" s="39"/>
      <c r="CW45" s="39"/>
      <c r="CX45" s="40"/>
      <c r="CY45" s="41"/>
      <c r="CZ45" s="41"/>
      <c r="DA45" s="37"/>
      <c r="DB45" s="53"/>
      <c r="DC45" s="39"/>
      <c r="DD45" s="39"/>
      <c r="DE45" s="39"/>
      <c r="DF45" s="40"/>
      <c r="DG45" s="41"/>
      <c r="DH45" s="41"/>
      <c r="DI45" s="37"/>
      <c r="DJ45" s="53"/>
      <c r="DK45" s="39"/>
      <c r="DL45" s="39"/>
      <c r="DM45" s="39"/>
      <c r="DN45" s="40"/>
      <c r="DO45" s="41"/>
      <c r="DP45" s="41"/>
      <c r="DQ45" s="37"/>
      <c r="DR45" s="53"/>
      <c r="DS45" s="39"/>
      <c r="DT45" s="39"/>
      <c r="DU45" s="39"/>
      <c r="DV45" s="40"/>
      <c r="DW45" s="41"/>
      <c r="DX45" s="41"/>
      <c r="DY45" s="37"/>
      <c r="DZ45" s="53"/>
      <c r="EA45" s="39"/>
      <c r="EB45" s="39"/>
      <c r="EC45" s="39"/>
      <c r="ED45" s="40"/>
      <c r="EE45" s="41"/>
      <c r="EF45" s="41"/>
      <c r="EG45" s="37"/>
      <c r="EH45" s="53"/>
      <c r="EI45" s="39"/>
      <c r="EJ45" s="39"/>
      <c r="EK45" s="39"/>
      <c r="EL45" s="40"/>
      <c r="EM45" s="41"/>
      <c r="EN45" s="41"/>
      <c r="EO45" s="37"/>
      <c r="EP45" s="53"/>
      <c r="EQ45" s="39"/>
      <c r="ER45" s="39"/>
      <c r="ES45" s="39"/>
      <c r="ET45" s="40"/>
      <c r="EU45" s="41"/>
      <c r="EV45" s="41"/>
      <c r="EW45" s="37"/>
      <c r="EX45" s="53"/>
      <c r="EY45" s="39"/>
      <c r="EZ45" s="39"/>
      <c r="FA45" s="39"/>
      <c r="FB45" s="40"/>
      <c r="FC45" s="41"/>
      <c r="FD45" s="41"/>
      <c r="FE45" s="37"/>
      <c r="FF45" s="53"/>
      <c r="FG45" s="39"/>
      <c r="FH45" s="39"/>
      <c r="FI45" s="39"/>
      <c r="FJ45" s="40"/>
      <c r="FK45" s="41"/>
      <c r="FL45" s="41"/>
      <c r="FM45" s="37"/>
      <c r="FN45" s="53"/>
      <c r="FO45" s="39"/>
      <c r="FP45" s="39"/>
      <c r="FQ45" s="39"/>
      <c r="FR45" s="40"/>
      <c r="FS45" s="41"/>
      <c r="FT45" s="41"/>
      <c r="FU45" s="37"/>
      <c r="FV45" s="53"/>
      <c r="FW45" s="39"/>
      <c r="FX45" s="39"/>
      <c r="FY45" s="39"/>
      <c r="FZ45" s="40"/>
      <c r="GA45" s="41"/>
      <c r="GB45" s="41"/>
      <c r="GC45" s="37"/>
      <c r="GD45" s="53"/>
      <c r="GE45" s="39"/>
      <c r="GF45" s="39"/>
      <c r="GG45" s="39"/>
      <c r="GH45" s="40"/>
      <c r="GI45" s="41"/>
      <c r="GJ45" s="41"/>
      <c r="GK45" s="37"/>
      <c r="GL45" s="53"/>
      <c r="GM45" s="39"/>
      <c r="GN45" s="39"/>
      <c r="GO45" s="39"/>
      <c r="GP45" s="40"/>
      <c r="GQ45" s="41"/>
      <c r="GR45" s="41"/>
      <c r="GS45" s="37"/>
      <c r="GT45" s="53"/>
      <c r="GU45" s="39"/>
      <c r="GV45" s="39"/>
      <c r="GW45" s="39"/>
      <c r="GX45" s="40"/>
      <c r="GY45" s="41"/>
      <c r="GZ45" s="41"/>
      <c r="HA45" s="37"/>
      <c r="HB45" s="53"/>
      <c r="HC45" s="39"/>
      <c r="HD45" s="39"/>
      <c r="HE45" s="39"/>
      <c r="HF45" s="40"/>
      <c r="HG45" s="41"/>
      <c r="HH45" s="41"/>
      <c r="HI45" s="37"/>
      <c r="HJ45" s="53"/>
      <c r="HK45" s="39"/>
      <c r="HL45" s="39"/>
      <c r="HM45" s="39"/>
      <c r="HN45" s="40"/>
      <c r="HO45" s="41"/>
      <c r="HP45" s="41"/>
      <c r="HQ45" s="37"/>
      <c r="HR45" s="53"/>
      <c r="HS45" s="39"/>
      <c r="HT45" s="39"/>
      <c r="HU45" s="39"/>
      <c r="HV45" s="40"/>
      <c r="HW45" s="41"/>
      <c r="HX45" s="41"/>
      <c r="HY45" s="37"/>
      <c r="HZ45" s="53"/>
      <c r="IA45" s="39"/>
      <c r="IB45" s="39"/>
      <c r="IC45" s="39"/>
      <c r="ID45" s="40"/>
      <c r="IE45" s="41"/>
      <c r="IF45" s="41"/>
      <c r="IG45" s="37"/>
      <c r="IH45" s="53"/>
      <c r="II45" s="39"/>
      <c r="IJ45" s="39"/>
      <c r="IK45" s="39"/>
      <c r="IL45" s="40"/>
      <c r="IM45" s="41"/>
      <c r="IN45" s="41"/>
      <c r="IO45" s="37"/>
      <c r="IP45" s="53"/>
      <c r="IQ45" s="39"/>
      <c r="IR45" s="39"/>
      <c r="IS45" s="39"/>
      <c r="IT45" s="40"/>
      <c r="IU45" s="41"/>
      <c r="IV45" s="41"/>
    </row>
    <row r="46" spans="1:9" ht="105.75" customHeight="1">
      <c r="A46" s="6" t="s">
        <v>243</v>
      </c>
      <c r="B46" s="28" t="s">
        <v>258</v>
      </c>
      <c r="C46" s="7">
        <v>2210</v>
      </c>
      <c r="D46" s="7"/>
      <c r="E46" s="7"/>
      <c r="F46" s="33">
        <f>33870+635+5742+7166+1120</f>
        <v>48533</v>
      </c>
      <c r="G46" s="34" t="s">
        <v>21</v>
      </c>
      <c r="H46" s="34" t="s">
        <v>89</v>
      </c>
      <c r="I46" s="8" t="s">
        <v>202</v>
      </c>
    </row>
    <row r="47" spans="1:9" ht="105.75" customHeight="1">
      <c r="A47" s="6" t="s">
        <v>265</v>
      </c>
      <c r="B47" s="28" t="s">
        <v>274</v>
      </c>
      <c r="C47" s="7">
        <v>2210</v>
      </c>
      <c r="D47" s="7"/>
      <c r="E47" s="7"/>
      <c r="F47" s="33">
        <f>8400+4533+2237+2670+7700+1798+2040+13170+3182+1200+13956+1944</f>
        <v>62830</v>
      </c>
      <c r="G47" s="34" t="s">
        <v>19</v>
      </c>
      <c r="H47" s="34" t="s">
        <v>251</v>
      </c>
      <c r="I47" s="8" t="s">
        <v>202</v>
      </c>
    </row>
    <row r="48" spans="1:9" ht="45.75" customHeight="1">
      <c r="A48" s="6" t="s">
        <v>222</v>
      </c>
      <c r="B48" s="28" t="s">
        <v>223</v>
      </c>
      <c r="C48" s="7">
        <v>2210</v>
      </c>
      <c r="D48" s="7"/>
      <c r="E48" s="7"/>
      <c r="F48" s="33">
        <f>15882+515</f>
        <v>16397</v>
      </c>
      <c r="G48" s="34" t="s">
        <v>216</v>
      </c>
      <c r="H48" s="34" t="s">
        <v>224</v>
      </c>
      <c r="I48" s="8" t="s">
        <v>257</v>
      </c>
    </row>
    <row r="49" spans="1:9" ht="48" customHeight="1">
      <c r="A49" s="6" t="s">
        <v>238</v>
      </c>
      <c r="B49" s="28" t="s">
        <v>290</v>
      </c>
      <c r="C49" s="7">
        <v>2210</v>
      </c>
      <c r="D49" s="7"/>
      <c r="E49" s="7"/>
      <c r="F49" s="33">
        <f>219+588+605</f>
        <v>1412</v>
      </c>
      <c r="G49" s="34" t="s">
        <v>216</v>
      </c>
      <c r="H49" s="34" t="s">
        <v>224</v>
      </c>
      <c r="I49" s="8" t="s">
        <v>225</v>
      </c>
    </row>
    <row r="50" spans="1:9" ht="80.25" customHeight="1">
      <c r="A50" s="6" t="s">
        <v>239</v>
      </c>
      <c r="B50" s="28" t="s">
        <v>240</v>
      </c>
      <c r="C50" s="7">
        <v>2210</v>
      </c>
      <c r="D50" s="7"/>
      <c r="E50" s="7"/>
      <c r="F50" s="33">
        <f>733+514+2000</f>
        <v>3247</v>
      </c>
      <c r="G50" s="34" t="s">
        <v>21</v>
      </c>
      <c r="H50" s="34" t="s">
        <v>224</v>
      </c>
      <c r="I50" s="8" t="s">
        <v>259</v>
      </c>
    </row>
    <row r="51" spans="1:9" ht="68.25" customHeight="1">
      <c r="A51" s="6" t="s">
        <v>241</v>
      </c>
      <c r="B51" s="28" t="s">
        <v>242</v>
      </c>
      <c r="C51" s="7">
        <v>2210</v>
      </c>
      <c r="D51" s="7"/>
      <c r="E51" s="7"/>
      <c r="F51" s="33">
        <f>5500+6500</f>
        <v>12000</v>
      </c>
      <c r="G51" s="34" t="s">
        <v>216</v>
      </c>
      <c r="H51" s="34" t="s">
        <v>224</v>
      </c>
      <c r="I51" s="8" t="s">
        <v>248</v>
      </c>
    </row>
    <row r="52" spans="1:9" ht="65.25" customHeight="1">
      <c r="A52" s="6" t="s">
        <v>253</v>
      </c>
      <c r="B52" s="5" t="s">
        <v>254</v>
      </c>
      <c r="C52" s="7">
        <v>2210</v>
      </c>
      <c r="D52" s="7"/>
      <c r="E52" s="7"/>
      <c r="F52" s="33">
        <v>10480</v>
      </c>
      <c r="G52" s="34" t="s">
        <v>96</v>
      </c>
      <c r="H52" s="34" t="s">
        <v>251</v>
      </c>
      <c r="I52" s="8" t="s">
        <v>225</v>
      </c>
    </row>
    <row r="53" spans="1:9" ht="62.25" customHeight="1">
      <c r="A53" s="6" t="s">
        <v>267</v>
      </c>
      <c r="B53" s="28" t="s">
        <v>268</v>
      </c>
      <c r="C53" s="7">
        <v>2210</v>
      </c>
      <c r="D53" s="7"/>
      <c r="E53" s="7"/>
      <c r="F53" s="33">
        <v>4000</v>
      </c>
      <c r="G53" s="34" t="s">
        <v>96</v>
      </c>
      <c r="H53" s="34" t="s">
        <v>264</v>
      </c>
      <c r="I53" s="8" t="s">
        <v>248</v>
      </c>
    </row>
    <row r="54" spans="1:9" ht="55.5" customHeight="1">
      <c r="A54" s="6" t="s">
        <v>228</v>
      </c>
      <c r="B54" s="28" t="s">
        <v>229</v>
      </c>
      <c r="C54" s="7">
        <v>2220</v>
      </c>
      <c r="D54" s="7"/>
      <c r="E54" s="7"/>
      <c r="F54" s="33">
        <v>6900</v>
      </c>
      <c r="G54" s="34" t="s">
        <v>216</v>
      </c>
      <c r="H54" s="34" t="s">
        <v>224</v>
      </c>
      <c r="I54" s="8" t="s">
        <v>225</v>
      </c>
    </row>
    <row r="55" spans="1:9" ht="45" customHeight="1">
      <c r="A55" s="6" t="s">
        <v>164</v>
      </c>
      <c r="B55" s="28" t="s">
        <v>18</v>
      </c>
      <c r="C55" s="7">
        <v>2230</v>
      </c>
      <c r="D55" s="7"/>
      <c r="E55" s="7"/>
      <c r="F55" s="18">
        <f>130300+24000+47500</f>
        <v>201800</v>
      </c>
      <c r="G55" s="19" t="s">
        <v>19</v>
      </c>
      <c r="H55" s="19" t="s">
        <v>17</v>
      </c>
      <c r="I55" s="8"/>
    </row>
    <row r="56" spans="1:9" ht="47.25" customHeight="1">
      <c r="A56" s="6" t="s">
        <v>165</v>
      </c>
      <c r="B56" s="28" t="s">
        <v>20</v>
      </c>
      <c r="C56" s="7">
        <v>2230</v>
      </c>
      <c r="D56" s="7"/>
      <c r="E56" s="7"/>
      <c r="F56" s="18">
        <f>49800+15000-6500+10800</f>
        <v>69100</v>
      </c>
      <c r="G56" s="19" t="s">
        <v>19</v>
      </c>
      <c r="H56" s="19" t="s">
        <v>17</v>
      </c>
      <c r="I56" s="8"/>
    </row>
    <row r="57" spans="1:9" s="29" customFormat="1" ht="46.5" customHeight="1" hidden="1">
      <c r="A57" s="6"/>
      <c r="B57" s="28"/>
      <c r="C57" s="7"/>
      <c r="D57" s="7"/>
      <c r="E57" s="7"/>
      <c r="F57" s="18"/>
      <c r="G57" s="19"/>
      <c r="H57" s="19"/>
      <c r="I57" s="8"/>
    </row>
    <row r="58" spans="1:9" s="29" customFormat="1" ht="44.25" customHeight="1">
      <c r="A58" s="6" t="s">
        <v>22</v>
      </c>
      <c r="B58" s="28" t="s">
        <v>23</v>
      </c>
      <c r="C58" s="7">
        <v>2230</v>
      </c>
      <c r="D58" s="7"/>
      <c r="E58" s="7"/>
      <c r="F58" s="18">
        <f>108500+46000-45000+8500+41980</f>
        <v>159980</v>
      </c>
      <c r="G58" s="19" t="s">
        <v>19</v>
      </c>
      <c r="H58" s="19" t="s">
        <v>17</v>
      </c>
      <c r="I58" s="8"/>
    </row>
    <row r="59" spans="1:9" s="29" customFormat="1" ht="45" customHeight="1">
      <c r="A59" s="6" t="s">
        <v>24</v>
      </c>
      <c r="B59" s="28" t="s">
        <v>25</v>
      </c>
      <c r="C59" s="7">
        <v>2230</v>
      </c>
      <c r="D59" s="7"/>
      <c r="E59" s="7"/>
      <c r="F59" s="18">
        <f>74500+24000-35000+15300+26200</f>
        <v>105000</v>
      </c>
      <c r="G59" s="19" t="s">
        <v>19</v>
      </c>
      <c r="H59" s="19" t="s">
        <v>17</v>
      </c>
      <c r="I59" s="8"/>
    </row>
    <row r="60" spans="1:9" s="29" customFormat="1" ht="42.75" customHeight="1">
      <c r="A60" s="6" t="s">
        <v>43</v>
      </c>
      <c r="B60" s="28" t="s">
        <v>26</v>
      </c>
      <c r="C60" s="7">
        <v>2230</v>
      </c>
      <c r="D60" s="7"/>
      <c r="E60" s="7"/>
      <c r="F60" s="18">
        <f>75500+25000-22500+17390</f>
        <v>95390</v>
      </c>
      <c r="G60" s="19" t="s">
        <v>19</v>
      </c>
      <c r="H60" s="19" t="s">
        <v>17</v>
      </c>
      <c r="I60" s="8"/>
    </row>
    <row r="61" spans="1:9" s="29" customFormat="1" ht="45" customHeight="1">
      <c r="A61" s="6" t="s">
        <v>27</v>
      </c>
      <c r="B61" s="28" t="s">
        <v>28</v>
      </c>
      <c r="C61" s="7">
        <v>2230</v>
      </c>
      <c r="D61" s="7"/>
      <c r="E61" s="7"/>
      <c r="F61" s="18">
        <f>45200+13000-4500+6700</f>
        <v>60400</v>
      </c>
      <c r="G61" s="19" t="s">
        <v>19</v>
      </c>
      <c r="H61" s="19" t="s">
        <v>17</v>
      </c>
      <c r="I61" s="8"/>
    </row>
    <row r="62" spans="1:9" s="29" customFormat="1" ht="42" customHeight="1">
      <c r="A62" s="6" t="s">
        <v>29</v>
      </c>
      <c r="B62" s="28" t="s">
        <v>30</v>
      </c>
      <c r="C62" s="7">
        <v>2230</v>
      </c>
      <c r="D62" s="7"/>
      <c r="E62" s="7"/>
      <c r="F62" s="18">
        <f>42500+13000-14000+9600</f>
        <v>51100</v>
      </c>
      <c r="G62" s="19" t="s">
        <v>19</v>
      </c>
      <c r="H62" s="19" t="s">
        <v>17</v>
      </c>
      <c r="I62" s="8"/>
    </row>
    <row r="63" spans="1:9" s="29" customFormat="1" ht="42" customHeight="1">
      <c r="A63" s="6" t="s">
        <v>31</v>
      </c>
      <c r="B63" s="28" t="s">
        <v>32</v>
      </c>
      <c r="C63" s="7">
        <v>2230</v>
      </c>
      <c r="D63" s="7"/>
      <c r="E63" s="7"/>
      <c r="F63" s="18">
        <f>129500+29100-300-33000+18000</f>
        <v>143300</v>
      </c>
      <c r="G63" s="19" t="s">
        <v>19</v>
      </c>
      <c r="H63" s="19" t="s">
        <v>17</v>
      </c>
      <c r="I63" s="8"/>
    </row>
    <row r="64" spans="1:9" s="29" customFormat="1" ht="42" customHeight="1">
      <c r="A64" s="6" t="s">
        <v>33</v>
      </c>
      <c r="B64" s="28" t="s">
        <v>34</v>
      </c>
      <c r="C64" s="7">
        <v>2230</v>
      </c>
      <c r="D64" s="7"/>
      <c r="E64" s="7"/>
      <c r="F64" s="18">
        <f>147800+47300-19665+61200</f>
        <v>236635</v>
      </c>
      <c r="G64" s="19" t="s">
        <v>19</v>
      </c>
      <c r="H64" s="19" t="s">
        <v>17</v>
      </c>
      <c r="I64" s="8"/>
    </row>
    <row r="65" spans="1:9" s="29" customFormat="1" ht="42" customHeight="1">
      <c r="A65" s="6" t="s">
        <v>35</v>
      </c>
      <c r="B65" s="28" t="s">
        <v>170</v>
      </c>
      <c r="C65" s="7">
        <v>2230</v>
      </c>
      <c r="D65" s="7"/>
      <c r="E65" s="7"/>
      <c r="F65" s="18">
        <f>108500+11500+29300-36000+19600+48710</f>
        <v>181610</v>
      </c>
      <c r="G65" s="19" t="s">
        <v>19</v>
      </c>
      <c r="H65" s="19" t="s">
        <v>17</v>
      </c>
      <c r="I65" s="8"/>
    </row>
    <row r="66" spans="1:9" s="29" customFormat="1" ht="42" customHeight="1">
      <c r="A66" s="6" t="s">
        <v>36</v>
      </c>
      <c r="B66" s="28" t="s">
        <v>37</v>
      </c>
      <c r="C66" s="7">
        <v>2230</v>
      </c>
      <c r="D66" s="7"/>
      <c r="E66" s="7"/>
      <c r="F66" s="18">
        <f>135600+10500+15000+6350</f>
        <v>167450</v>
      </c>
      <c r="G66" s="19" t="s">
        <v>19</v>
      </c>
      <c r="H66" s="19" t="s">
        <v>17</v>
      </c>
      <c r="I66" s="8"/>
    </row>
    <row r="67" spans="1:9" s="29" customFormat="1" ht="42" customHeight="1">
      <c r="A67" s="6" t="s">
        <v>38</v>
      </c>
      <c r="B67" s="28" t="s">
        <v>39</v>
      </c>
      <c r="C67" s="7">
        <v>2230</v>
      </c>
      <c r="D67" s="7"/>
      <c r="E67" s="7"/>
      <c r="F67" s="18">
        <f>5650+1500+1150</f>
        <v>8300</v>
      </c>
      <c r="G67" s="19" t="s">
        <v>21</v>
      </c>
      <c r="H67" s="19" t="s">
        <v>17</v>
      </c>
      <c r="I67" s="8"/>
    </row>
    <row r="68" spans="1:9" s="29" customFormat="1" ht="42" customHeight="1">
      <c r="A68" s="6" t="s">
        <v>40</v>
      </c>
      <c r="B68" s="28" t="s">
        <v>44</v>
      </c>
      <c r="C68" s="7">
        <v>2230</v>
      </c>
      <c r="D68" s="7"/>
      <c r="E68" s="7"/>
      <c r="F68" s="18">
        <f>4400+2500+1700+760</f>
        <v>9360</v>
      </c>
      <c r="G68" s="19" t="s">
        <v>21</v>
      </c>
      <c r="H68" s="19" t="s">
        <v>17</v>
      </c>
      <c r="I68" s="8"/>
    </row>
    <row r="69" spans="1:9" s="29" customFormat="1" ht="42" customHeight="1">
      <c r="A69" s="6" t="s">
        <v>41</v>
      </c>
      <c r="B69" s="28" t="s">
        <v>42</v>
      </c>
      <c r="C69" s="7">
        <v>2230</v>
      </c>
      <c r="D69" s="7"/>
      <c r="E69" s="7"/>
      <c r="F69" s="18">
        <f>60500+22700+300-47000+47000+26300</f>
        <v>109800</v>
      </c>
      <c r="G69" s="19" t="s">
        <v>19</v>
      </c>
      <c r="H69" s="19" t="s">
        <v>17</v>
      </c>
      <c r="I69" s="8"/>
    </row>
    <row r="70" spans="1:9" s="29" customFormat="1" ht="48" customHeight="1">
      <c r="A70" s="6" t="s">
        <v>45</v>
      </c>
      <c r="B70" s="28" t="s">
        <v>46</v>
      </c>
      <c r="C70" s="7">
        <v>2230</v>
      </c>
      <c r="D70" s="7"/>
      <c r="E70" s="7"/>
      <c r="F70" s="18">
        <f>500+147+100</f>
        <v>747</v>
      </c>
      <c r="G70" s="19" t="s">
        <v>21</v>
      </c>
      <c r="H70" s="19" t="s">
        <v>17</v>
      </c>
      <c r="I70" s="8"/>
    </row>
    <row r="71" spans="1:9" s="29" customFormat="1" ht="39.75" customHeight="1">
      <c r="A71" s="6" t="s">
        <v>47</v>
      </c>
      <c r="B71" s="30" t="s">
        <v>48</v>
      </c>
      <c r="C71" s="7">
        <v>2230</v>
      </c>
      <c r="D71" s="7"/>
      <c r="E71" s="7"/>
      <c r="F71" s="18">
        <f>2500+200+100+12000</f>
        <v>14800</v>
      </c>
      <c r="G71" s="19" t="s">
        <v>21</v>
      </c>
      <c r="H71" s="19" t="s">
        <v>17</v>
      </c>
      <c r="I71" s="8"/>
    </row>
    <row r="72" spans="1:9" s="29" customFormat="1" ht="39.75" customHeight="1">
      <c r="A72" s="6" t="s">
        <v>49</v>
      </c>
      <c r="B72" s="28" t="s">
        <v>50</v>
      </c>
      <c r="C72" s="7">
        <v>2230</v>
      </c>
      <c r="D72" s="7"/>
      <c r="E72" s="7"/>
      <c r="F72" s="18">
        <f>800+3500+500+250</f>
        <v>5050</v>
      </c>
      <c r="G72" s="19" t="s">
        <v>21</v>
      </c>
      <c r="H72" s="19" t="s">
        <v>17</v>
      </c>
      <c r="I72" s="8"/>
    </row>
    <row r="73" spans="1:9" s="29" customFormat="1" ht="39.75" customHeight="1">
      <c r="A73" s="6" t="s">
        <v>51</v>
      </c>
      <c r="B73" s="28" t="s">
        <v>52</v>
      </c>
      <c r="C73" s="7">
        <v>2230</v>
      </c>
      <c r="D73" s="7"/>
      <c r="E73" s="7"/>
      <c r="F73" s="18">
        <f>135300+48000-52000+52000+42300</f>
        <v>225600</v>
      </c>
      <c r="G73" s="19" t="s">
        <v>19</v>
      </c>
      <c r="H73" s="19" t="s">
        <v>17</v>
      </c>
      <c r="I73" s="8"/>
    </row>
    <row r="74" spans="1:9" s="29" customFormat="1" ht="39.75" customHeight="1">
      <c r="A74" s="9" t="s">
        <v>68</v>
      </c>
      <c r="B74" s="31" t="s">
        <v>53</v>
      </c>
      <c r="C74" s="10">
        <v>2230</v>
      </c>
      <c r="D74" s="10"/>
      <c r="E74" s="10"/>
      <c r="F74" s="20">
        <f>505600-41585</f>
        <v>464015</v>
      </c>
      <c r="G74" s="21" t="s">
        <v>54</v>
      </c>
      <c r="H74" s="21" t="s">
        <v>17</v>
      </c>
      <c r="I74" s="8" t="s">
        <v>190</v>
      </c>
    </row>
    <row r="75" spans="1:9" s="29" customFormat="1" ht="45.75" customHeight="1">
      <c r="A75" s="9" t="s">
        <v>68</v>
      </c>
      <c r="B75" s="31" t="s">
        <v>53</v>
      </c>
      <c r="C75" s="10">
        <v>2230</v>
      </c>
      <c r="D75" s="10"/>
      <c r="E75" s="10"/>
      <c r="F75" s="20">
        <v>362250</v>
      </c>
      <c r="G75" s="21" t="s">
        <v>54</v>
      </c>
      <c r="H75" s="21" t="s">
        <v>156</v>
      </c>
      <c r="I75" s="8" t="s">
        <v>189</v>
      </c>
    </row>
    <row r="76" spans="1:9" s="29" customFormat="1" ht="55.5" customHeight="1">
      <c r="A76" s="9" t="s">
        <v>68</v>
      </c>
      <c r="B76" s="31" t="s">
        <v>297</v>
      </c>
      <c r="C76" s="10">
        <v>2230</v>
      </c>
      <c r="D76" s="10"/>
      <c r="E76" s="10"/>
      <c r="F76" s="20">
        <f>577500-577500+375000</f>
        <v>375000</v>
      </c>
      <c r="G76" s="21" t="s">
        <v>295</v>
      </c>
      <c r="H76" s="21" t="s">
        <v>280</v>
      </c>
      <c r="I76" s="75" t="s">
        <v>296</v>
      </c>
    </row>
    <row r="77" spans="1:9" s="29" customFormat="1" ht="39.75" customHeight="1">
      <c r="A77" s="9" t="s">
        <v>67</v>
      </c>
      <c r="B77" s="31" t="s">
        <v>55</v>
      </c>
      <c r="C77" s="10">
        <v>2230</v>
      </c>
      <c r="D77" s="10"/>
      <c r="E77" s="10"/>
      <c r="F77" s="20">
        <v>247870</v>
      </c>
      <c r="G77" s="21" t="s">
        <v>60</v>
      </c>
      <c r="H77" s="21" t="s">
        <v>17</v>
      </c>
      <c r="I77" s="69"/>
    </row>
    <row r="78" spans="1:9" s="29" customFormat="1" ht="42.75" customHeight="1">
      <c r="A78" s="9" t="s">
        <v>66</v>
      </c>
      <c r="B78" s="11" t="s">
        <v>56</v>
      </c>
      <c r="C78" s="10">
        <v>2230</v>
      </c>
      <c r="D78" s="10"/>
      <c r="E78" s="10"/>
      <c r="F78" s="20">
        <v>366045</v>
      </c>
      <c r="G78" s="21" t="s">
        <v>60</v>
      </c>
      <c r="H78" s="21" t="s">
        <v>90</v>
      </c>
      <c r="I78" s="70"/>
    </row>
    <row r="79" spans="1:9" s="29" customFormat="1" ht="60.75" customHeight="1">
      <c r="A79" s="6" t="s">
        <v>94</v>
      </c>
      <c r="B79" s="28" t="s">
        <v>95</v>
      </c>
      <c r="C79" s="7">
        <v>2230</v>
      </c>
      <c r="D79" s="7"/>
      <c r="E79" s="7"/>
      <c r="F79" s="33">
        <v>35000</v>
      </c>
      <c r="G79" s="34" t="s">
        <v>96</v>
      </c>
      <c r="H79" s="34" t="s">
        <v>90</v>
      </c>
      <c r="I79" s="8"/>
    </row>
    <row r="80" spans="1:9" s="29" customFormat="1" ht="61.5" customHeight="1">
      <c r="A80" s="6" t="s">
        <v>127</v>
      </c>
      <c r="B80" s="30" t="s">
        <v>158</v>
      </c>
      <c r="C80" s="7">
        <v>2240</v>
      </c>
      <c r="D80" s="7"/>
      <c r="E80" s="7"/>
      <c r="F80" s="18">
        <f>60000-3300-51496+44010+4991</f>
        <v>54205</v>
      </c>
      <c r="G80" s="34" t="s">
        <v>96</v>
      </c>
      <c r="H80" s="19" t="s">
        <v>90</v>
      </c>
      <c r="I80" s="8"/>
    </row>
    <row r="81" spans="1:9" s="29" customFormat="1" ht="66.75" customHeight="1">
      <c r="A81" s="6" t="s">
        <v>152</v>
      </c>
      <c r="B81" s="30" t="s">
        <v>153</v>
      </c>
      <c r="C81" s="7">
        <v>2240</v>
      </c>
      <c r="D81" s="7"/>
      <c r="E81" s="7"/>
      <c r="F81" s="33">
        <v>85000</v>
      </c>
      <c r="G81" s="34" t="s">
        <v>19</v>
      </c>
      <c r="H81" s="34" t="s">
        <v>91</v>
      </c>
      <c r="I81" s="8"/>
    </row>
    <row r="82" spans="1:9" s="29" customFormat="1" ht="52.5" customHeight="1">
      <c r="A82" s="6" t="s">
        <v>154</v>
      </c>
      <c r="B82" s="30" t="s">
        <v>155</v>
      </c>
      <c r="C82" s="7">
        <v>2240</v>
      </c>
      <c r="D82" s="7"/>
      <c r="E82" s="7"/>
      <c r="F82" s="33">
        <f>90000+5910+14500</f>
        <v>110410</v>
      </c>
      <c r="G82" s="34" t="s">
        <v>19</v>
      </c>
      <c r="H82" s="34" t="s">
        <v>91</v>
      </c>
      <c r="I82" s="8"/>
    </row>
    <row r="83" spans="1:9" s="29" customFormat="1" ht="46.5" customHeight="1">
      <c r="A83" s="6" t="s">
        <v>151</v>
      </c>
      <c r="B83" s="30" t="s">
        <v>171</v>
      </c>
      <c r="C83" s="7">
        <v>2240</v>
      </c>
      <c r="D83" s="7"/>
      <c r="E83" s="7"/>
      <c r="F83" s="33">
        <f>50000+60000+6500+39950</f>
        <v>156450</v>
      </c>
      <c r="G83" s="34" t="s">
        <v>19</v>
      </c>
      <c r="H83" s="34" t="s">
        <v>91</v>
      </c>
      <c r="I83" s="8"/>
    </row>
    <row r="84" spans="1:9" ht="42.75" customHeight="1">
      <c r="A84" s="6" t="s">
        <v>69</v>
      </c>
      <c r="B84" s="28" t="s">
        <v>70</v>
      </c>
      <c r="C84" s="7">
        <v>2240</v>
      </c>
      <c r="D84" s="7"/>
      <c r="E84" s="7"/>
      <c r="F84" s="18">
        <v>6000</v>
      </c>
      <c r="G84" s="19" t="s">
        <v>21</v>
      </c>
      <c r="H84" s="19" t="s">
        <v>89</v>
      </c>
      <c r="I84" s="8"/>
    </row>
    <row r="85" spans="1:9" ht="44.25" customHeight="1">
      <c r="A85" s="6" t="s">
        <v>71</v>
      </c>
      <c r="B85" s="28" t="s">
        <v>72</v>
      </c>
      <c r="C85" s="7">
        <v>2240</v>
      </c>
      <c r="D85" s="7"/>
      <c r="E85" s="7"/>
      <c r="F85" s="18">
        <v>70000</v>
      </c>
      <c r="G85" s="19" t="s">
        <v>19</v>
      </c>
      <c r="H85" s="19" t="s">
        <v>17</v>
      </c>
      <c r="I85" s="8"/>
    </row>
    <row r="86" spans="1:9" ht="65.25" customHeight="1">
      <c r="A86" s="6" t="s">
        <v>73</v>
      </c>
      <c r="B86" s="28" t="s">
        <v>74</v>
      </c>
      <c r="C86" s="7">
        <v>2240</v>
      </c>
      <c r="D86" s="7"/>
      <c r="E86" s="7"/>
      <c r="F86" s="18">
        <f>85552-20188-14410+15150+1216+4101+17000+9759</f>
        <v>98180</v>
      </c>
      <c r="G86" s="19" t="s">
        <v>19</v>
      </c>
      <c r="H86" s="19" t="s">
        <v>90</v>
      </c>
      <c r="I86" s="8"/>
    </row>
    <row r="87" spans="1:9" ht="47.25" customHeight="1">
      <c r="A87" s="6" t="s">
        <v>75</v>
      </c>
      <c r="B87" s="28" t="s">
        <v>93</v>
      </c>
      <c r="C87" s="7">
        <v>2240</v>
      </c>
      <c r="D87" s="7"/>
      <c r="E87" s="7"/>
      <c r="F87" s="18">
        <f>15410+7243</f>
        <v>22653</v>
      </c>
      <c r="G87" s="19" t="s">
        <v>21</v>
      </c>
      <c r="H87" s="19" t="s">
        <v>91</v>
      </c>
      <c r="I87" s="8"/>
    </row>
    <row r="88" spans="1:9" ht="52.5" customHeight="1">
      <c r="A88" s="6" t="s">
        <v>301</v>
      </c>
      <c r="B88" s="28" t="s">
        <v>157</v>
      </c>
      <c r="C88" s="7">
        <v>2240</v>
      </c>
      <c r="D88" s="7"/>
      <c r="E88" s="7"/>
      <c r="F88" s="18">
        <f>10000-1352+20000</f>
        <v>28648</v>
      </c>
      <c r="G88" s="19" t="s">
        <v>21</v>
      </c>
      <c r="H88" s="19" t="s">
        <v>92</v>
      </c>
      <c r="I88" s="8"/>
    </row>
    <row r="89" spans="1:9" ht="47.25" customHeight="1">
      <c r="A89" s="6" t="s">
        <v>123</v>
      </c>
      <c r="B89" s="5" t="s">
        <v>124</v>
      </c>
      <c r="C89" s="7">
        <v>2240</v>
      </c>
      <c r="D89" s="7"/>
      <c r="E89" s="7"/>
      <c r="F89" s="33">
        <f>1352+7000+5250</f>
        <v>13602</v>
      </c>
      <c r="G89" s="34" t="s">
        <v>21</v>
      </c>
      <c r="H89" s="34" t="s">
        <v>118</v>
      </c>
      <c r="I89" s="8"/>
    </row>
    <row r="90" spans="1:9" ht="42.75" customHeight="1">
      <c r="A90" s="6" t="s">
        <v>210</v>
      </c>
      <c r="B90" s="28" t="s">
        <v>128</v>
      </c>
      <c r="C90" s="7">
        <v>2240</v>
      </c>
      <c r="D90" s="7"/>
      <c r="E90" s="7"/>
      <c r="F90" s="18">
        <f>5000+1850</f>
        <v>6850</v>
      </c>
      <c r="G90" s="19" t="s">
        <v>21</v>
      </c>
      <c r="H90" s="19" t="s">
        <v>17</v>
      </c>
      <c r="I90" s="8"/>
    </row>
    <row r="91" spans="1:9" ht="39.75" customHeight="1">
      <c r="A91" s="6" t="s">
        <v>76</v>
      </c>
      <c r="B91" s="28" t="s">
        <v>288</v>
      </c>
      <c r="C91" s="7">
        <v>2240</v>
      </c>
      <c r="D91" s="7"/>
      <c r="E91" s="7"/>
      <c r="F91" s="18">
        <f>30000+4200+3000+700+2500</f>
        <v>40400</v>
      </c>
      <c r="G91" s="19" t="s">
        <v>19</v>
      </c>
      <c r="H91" s="19" t="s">
        <v>17</v>
      </c>
      <c r="I91" s="8"/>
    </row>
    <row r="92" spans="1:9" ht="51.75" customHeight="1">
      <c r="A92" s="6" t="s">
        <v>77</v>
      </c>
      <c r="B92" s="28" t="s">
        <v>78</v>
      </c>
      <c r="C92" s="7">
        <v>2240</v>
      </c>
      <c r="D92" s="7"/>
      <c r="E92" s="7"/>
      <c r="F92" s="18">
        <f>11520+2400+2200</f>
        <v>16120</v>
      </c>
      <c r="G92" s="19" t="s">
        <v>21</v>
      </c>
      <c r="H92" s="19" t="s">
        <v>17</v>
      </c>
      <c r="I92" s="8"/>
    </row>
    <row r="93" spans="1:9" ht="63.75" customHeight="1">
      <c r="A93" s="6" t="s">
        <v>79</v>
      </c>
      <c r="B93" s="28" t="s">
        <v>150</v>
      </c>
      <c r="C93" s="7">
        <v>2240</v>
      </c>
      <c r="D93" s="7"/>
      <c r="E93" s="7"/>
      <c r="F93" s="18">
        <f>150000+19000</f>
        <v>169000</v>
      </c>
      <c r="G93" s="19" t="s">
        <v>19</v>
      </c>
      <c r="H93" s="19" t="s">
        <v>91</v>
      </c>
      <c r="I93" s="8"/>
    </row>
    <row r="94" spans="1:9" ht="87.75" customHeight="1">
      <c r="A94" s="6" t="s">
        <v>148</v>
      </c>
      <c r="B94" s="28" t="s">
        <v>169</v>
      </c>
      <c r="C94" s="7">
        <v>2240</v>
      </c>
      <c r="D94" s="7"/>
      <c r="E94" s="7"/>
      <c r="F94" s="18">
        <f>28000+14410+105000+30000</f>
        <v>177410</v>
      </c>
      <c r="G94" s="19" t="s">
        <v>19</v>
      </c>
      <c r="H94" s="19" t="s">
        <v>17</v>
      </c>
      <c r="I94" s="8"/>
    </row>
    <row r="95" spans="1:9" ht="47.25" customHeight="1">
      <c r="A95" s="6" t="s">
        <v>80</v>
      </c>
      <c r="B95" s="28" t="s">
        <v>270</v>
      </c>
      <c r="C95" s="7">
        <v>2240</v>
      </c>
      <c r="D95" s="7"/>
      <c r="E95" s="7"/>
      <c r="F95" s="18">
        <f>7590+10000-7590+9140+9350+7040</f>
        <v>35530</v>
      </c>
      <c r="G95" s="19" t="s">
        <v>21</v>
      </c>
      <c r="H95" s="19" t="s">
        <v>17</v>
      </c>
      <c r="I95" s="8"/>
    </row>
    <row r="96" spans="1:9" ht="63.75" customHeight="1">
      <c r="A96" s="6" t="s">
        <v>81</v>
      </c>
      <c r="B96" s="28" t="s">
        <v>82</v>
      </c>
      <c r="C96" s="7">
        <v>2240</v>
      </c>
      <c r="D96" s="7"/>
      <c r="E96" s="7"/>
      <c r="F96" s="18">
        <f>15000+5000</f>
        <v>20000</v>
      </c>
      <c r="G96" s="19" t="s">
        <v>21</v>
      </c>
      <c r="H96" s="19" t="s">
        <v>17</v>
      </c>
      <c r="I96" s="8"/>
    </row>
    <row r="97" spans="1:9" ht="47.25" customHeight="1">
      <c r="A97" s="6" t="s">
        <v>97</v>
      </c>
      <c r="B97" s="5" t="s">
        <v>98</v>
      </c>
      <c r="C97" s="7">
        <v>2240</v>
      </c>
      <c r="D97" s="7"/>
      <c r="E97" s="7"/>
      <c r="F97" s="33">
        <v>20188</v>
      </c>
      <c r="G97" s="34" t="s">
        <v>96</v>
      </c>
      <c r="H97" s="34" t="s">
        <v>90</v>
      </c>
      <c r="I97" s="8"/>
    </row>
    <row r="98" spans="1:9" ht="47.25" customHeight="1">
      <c r="A98" s="6" t="s">
        <v>101</v>
      </c>
      <c r="B98" s="5" t="s">
        <v>271</v>
      </c>
      <c r="C98" s="7">
        <v>2240</v>
      </c>
      <c r="D98" s="7"/>
      <c r="E98" s="7"/>
      <c r="F98" s="33">
        <f>900+7590+845</f>
        <v>9335</v>
      </c>
      <c r="G98" s="34" t="s">
        <v>96</v>
      </c>
      <c r="H98" s="34" t="s">
        <v>90</v>
      </c>
      <c r="I98" s="8"/>
    </row>
    <row r="99" spans="1:9" ht="47.25" customHeight="1">
      <c r="A99" s="6" t="s">
        <v>129</v>
      </c>
      <c r="B99" s="5" t="s">
        <v>126</v>
      </c>
      <c r="C99" s="7">
        <v>2240</v>
      </c>
      <c r="D99" s="7"/>
      <c r="E99" s="7"/>
      <c r="F99" s="33">
        <v>2316</v>
      </c>
      <c r="G99" s="34" t="s">
        <v>21</v>
      </c>
      <c r="H99" s="34" t="s">
        <v>118</v>
      </c>
      <c r="I99" s="8"/>
    </row>
    <row r="100" spans="1:9" ht="47.25" customHeight="1">
      <c r="A100" s="6" t="s">
        <v>104</v>
      </c>
      <c r="B100" s="5" t="s">
        <v>105</v>
      </c>
      <c r="C100" s="7">
        <v>2240</v>
      </c>
      <c r="D100" s="7"/>
      <c r="E100" s="7"/>
      <c r="F100" s="18">
        <v>1726</v>
      </c>
      <c r="G100" s="34" t="s">
        <v>21</v>
      </c>
      <c r="H100" s="34" t="s">
        <v>90</v>
      </c>
      <c r="I100" s="8"/>
    </row>
    <row r="101" spans="1:9" ht="47.25" customHeight="1" hidden="1">
      <c r="A101" s="6"/>
      <c r="B101" s="52"/>
      <c r="C101" s="7"/>
      <c r="D101" s="7"/>
      <c r="E101" s="7"/>
      <c r="F101" s="33"/>
      <c r="G101" s="34"/>
      <c r="H101" s="34"/>
      <c r="I101" s="8"/>
    </row>
    <row r="102" spans="1:9" ht="59.25" customHeight="1">
      <c r="A102" s="6" t="s">
        <v>178</v>
      </c>
      <c r="B102" s="5" t="s">
        <v>179</v>
      </c>
      <c r="C102" s="7">
        <v>2240</v>
      </c>
      <c r="D102" s="7"/>
      <c r="E102" s="7"/>
      <c r="F102" s="33">
        <v>27589</v>
      </c>
      <c r="G102" s="34" t="s">
        <v>21</v>
      </c>
      <c r="H102" s="34" t="s">
        <v>92</v>
      </c>
      <c r="I102" s="8"/>
    </row>
    <row r="103" spans="1:9" ht="64.5" customHeight="1">
      <c r="A103" s="6" t="s">
        <v>139</v>
      </c>
      <c r="B103" s="30" t="s">
        <v>211</v>
      </c>
      <c r="C103" s="7">
        <v>2240</v>
      </c>
      <c r="D103" s="7"/>
      <c r="E103" s="54"/>
      <c r="F103" s="33">
        <f>50000+70000+70000+4441-39950-1354-17000-5910-5250-4991-1216-1344-4101</f>
        <v>113325</v>
      </c>
      <c r="G103" s="34" t="s">
        <v>19</v>
      </c>
      <c r="H103" s="34" t="s">
        <v>91</v>
      </c>
      <c r="I103" s="8"/>
    </row>
    <row r="104" spans="1:9" ht="55.5" customHeight="1">
      <c r="A104" s="6" t="s">
        <v>140</v>
      </c>
      <c r="B104" s="30" t="s">
        <v>141</v>
      </c>
      <c r="C104" s="7">
        <v>2240</v>
      </c>
      <c r="D104" s="7"/>
      <c r="E104" s="7"/>
      <c r="F104" s="33">
        <f>130000+1354</f>
        <v>131354</v>
      </c>
      <c r="G104" s="34" t="s">
        <v>19</v>
      </c>
      <c r="H104" s="34" t="s">
        <v>92</v>
      </c>
      <c r="I104" s="8"/>
    </row>
    <row r="105" spans="1:9" ht="64.5" customHeight="1">
      <c r="A105" s="6" t="s">
        <v>142</v>
      </c>
      <c r="B105" s="30" t="s">
        <v>149</v>
      </c>
      <c r="C105" s="7">
        <v>2240</v>
      </c>
      <c r="D105" s="7"/>
      <c r="E105" s="7"/>
      <c r="F105" s="33">
        <f>168480-7000-6500-2200-60232-27589</f>
        <v>64959</v>
      </c>
      <c r="G105" s="34" t="s">
        <v>19</v>
      </c>
      <c r="H105" s="34" t="s">
        <v>91</v>
      </c>
      <c r="I105" s="8"/>
    </row>
    <row r="106" spans="1:9" ht="51.75" customHeight="1">
      <c r="A106" s="6" t="s">
        <v>147</v>
      </c>
      <c r="B106" s="30" t="s">
        <v>143</v>
      </c>
      <c r="C106" s="7">
        <v>2240</v>
      </c>
      <c r="D106" s="7"/>
      <c r="E106" s="7"/>
      <c r="F106" s="33">
        <v>6840</v>
      </c>
      <c r="G106" s="34" t="s">
        <v>21</v>
      </c>
      <c r="H106" s="34" t="s">
        <v>91</v>
      </c>
      <c r="I106" s="8"/>
    </row>
    <row r="107" spans="1:9" ht="54" customHeight="1">
      <c r="A107" s="6" t="s">
        <v>177</v>
      </c>
      <c r="B107" s="5" t="s">
        <v>176</v>
      </c>
      <c r="C107" s="7">
        <v>2240</v>
      </c>
      <c r="D107" s="7"/>
      <c r="E107" s="7"/>
      <c r="F107" s="33">
        <f>48324</f>
        <v>48324</v>
      </c>
      <c r="G107" s="34" t="s">
        <v>21</v>
      </c>
      <c r="H107" s="34" t="s">
        <v>91</v>
      </c>
      <c r="I107" s="8"/>
    </row>
    <row r="108" spans="1:9" ht="51" customHeight="1">
      <c r="A108" s="6" t="s">
        <v>180</v>
      </c>
      <c r="B108" s="5" t="s">
        <v>244</v>
      </c>
      <c r="C108" s="7">
        <v>2240</v>
      </c>
      <c r="D108" s="7"/>
      <c r="E108" s="7"/>
      <c r="F108" s="33">
        <v>11908</v>
      </c>
      <c r="G108" s="34" t="s">
        <v>21</v>
      </c>
      <c r="H108" s="34" t="s">
        <v>91</v>
      </c>
      <c r="I108" s="8"/>
    </row>
    <row r="109" spans="1:9" ht="51" customHeight="1">
      <c r="A109" s="6" t="s">
        <v>249</v>
      </c>
      <c r="B109" s="5" t="s">
        <v>250</v>
      </c>
      <c r="C109" s="7">
        <v>2240</v>
      </c>
      <c r="D109" s="7"/>
      <c r="E109" s="7"/>
      <c r="F109" s="33">
        <v>1344</v>
      </c>
      <c r="G109" s="34" t="s">
        <v>21</v>
      </c>
      <c r="H109" s="34" t="s">
        <v>251</v>
      </c>
      <c r="I109" s="8" t="s">
        <v>197</v>
      </c>
    </row>
    <row r="110" spans="1:9" ht="39.75" customHeight="1">
      <c r="A110" s="6" t="s">
        <v>83</v>
      </c>
      <c r="B110" s="28" t="s">
        <v>84</v>
      </c>
      <c r="C110" s="7">
        <v>2272</v>
      </c>
      <c r="D110" s="7"/>
      <c r="E110" s="7"/>
      <c r="F110" s="18">
        <v>199904</v>
      </c>
      <c r="G110" s="19" t="s">
        <v>19</v>
      </c>
      <c r="H110" s="19" t="s">
        <v>17</v>
      </c>
      <c r="I110" s="8"/>
    </row>
    <row r="111" spans="1:9" ht="39.75" customHeight="1">
      <c r="A111" s="6" t="s">
        <v>58</v>
      </c>
      <c r="B111" s="27" t="s">
        <v>59</v>
      </c>
      <c r="C111" s="7">
        <v>2273</v>
      </c>
      <c r="D111" s="7"/>
      <c r="E111" s="7"/>
      <c r="F111" s="18">
        <v>1545990</v>
      </c>
      <c r="G111" s="19" t="s">
        <v>60</v>
      </c>
      <c r="H111" s="19" t="s">
        <v>61</v>
      </c>
      <c r="I111" s="8"/>
    </row>
    <row r="112" spans="1:9" ht="39.75" customHeight="1">
      <c r="A112" s="6" t="s">
        <v>58</v>
      </c>
      <c r="B112" s="27" t="s">
        <v>59</v>
      </c>
      <c r="C112" s="7">
        <v>2273</v>
      </c>
      <c r="D112" s="7"/>
      <c r="E112" s="7"/>
      <c r="F112" s="18">
        <v>390000</v>
      </c>
      <c r="G112" s="19" t="s">
        <v>54</v>
      </c>
      <c r="H112" s="19" t="s">
        <v>264</v>
      </c>
      <c r="I112" s="8" t="s">
        <v>273</v>
      </c>
    </row>
    <row r="113" spans="1:9" ht="39.75" customHeight="1">
      <c r="A113" s="6" t="s">
        <v>58</v>
      </c>
      <c r="B113" s="27" t="s">
        <v>59</v>
      </c>
      <c r="C113" s="7">
        <v>2273</v>
      </c>
      <c r="D113" s="7"/>
      <c r="E113" s="7"/>
      <c r="F113" s="18">
        <v>2501250</v>
      </c>
      <c r="G113" s="19" t="s">
        <v>54</v>
      </c>
      <c r="H113" s="19" t="s">
        <v>264</v>
      </c>
      <c r="I113" s="75" t="s">
        <v>282</v>
      </c>
    </row>
    <row r="114" spans="1:9" ht="39.75" customHeight="1">
      <c r="A114" s="6" t="s">
        <v>58</v>
      </c>
      <c r="B114" s="27" t="s">
        <v>59</v>
      </c>
      <c r="C114" s="7">
        <v>2273</v>
      </c>
      <c r="D114" s="7"/>
      <c r="E114" s="7"/>
      <c r="F114" s="18">
        <v>2084375</v>
      </c>
      <c r="G114" s="19" t="s">
        <v>289</v>
      </c>
      <c r="H114" s="19" t="s">
        <v>286</v>
      </c>
      <c r="I114" s="75" t="s">
        <v>282</v>
      </c>
    </row>
    <row r="115" spans="1:9" ht="39.75" customHeight="1">
      <c r="A115" s="61" t="s">
        <v>245</v>
      </c>
      <c r="B115" s="11" t="s">
        <v>57</v>
      </c>
      <c r="C115" s="10">
        <v>2274</v>
      </c>
      <c r="D115" s="10"/>
      <c r="E115" s="10"/>
      <c r="F115" s="20">
        <v>5500000</v>
      </c>
      <c r="G115" s="21" t="s">
        <v>60</v>
      </c>
      <c r="H115" s="21" t="s">
        <v>17</v>
      </c>
      <c r="I115" s="70"/>
    </row>
    <row r="116" spans="1:9" ht="45" customHeight="1">
      <c r="A116" s="61" t="s">
        <v>245</v>
      </c>
      <c r="B116" s="11" t="s">
        <v>57</v>
      </c>
      <c r="C116" s="10">
        <v>2274</v>
      </c>
      <c r="D116" s="10"/>
      <c r="E116" s="10"/>
      <c r="F116" s="20">
        <v>7245000</v>
      </c>
      <c r="G116" s="34" t="s">
        <v>261</v>
      </c>
      <c r="H116" s="21" t="s">
        <v>264</v>
      </c>
      <c r="I116" s="75" t="s">
        <v>282</v>
      </c>
    </row>
    <row r="117" spans="1:9" ht="39.75" customHeight="1">
      <c r="A117" s="6" t="s">
        <v>85</v>
      </c>
      <c r="B117" s="28" t="s">
        <v>86</v>
      </c>
      <c r="C117" s="7">
        <v>2274</v>
      </c>
      <c r="D117" s="7"/>
      <c r="E117" s="7"/>
      <c r="F117" s="20">
        <v>91260</v>
      </c>
      <c r="G117" s="21" t="s">
        <v>19</v>
      </c>
      <c r="H117" s="21" t="s">
        <v>17</v>
      </c>
      <c r="I117" s="70"/>
    </row>
    <row r="118" spans="1:9" ht="39.75" customHeight="1">
      <c r="A118" s="6" t="s">
        <v>64</v>
      </c>
      <c r="B118" s="28" t="s">
        <v>65</v>
      </c>
      <c r="C118" s="7">
        <v>2274</v>
      </c>
      <c r="D118" s="7"/>
      <c r="E118" s="7"/>
      <c r="F118" s="18">
        <v>348360</v>
      </c>
      <c r="G118" s="19" t="s">
        <v>60</v>
      </c>
      <c r="H118" s="19" t="s">
        <v>17</v>
      </c>
      <c r="I118" s="8"/>
    </row>
    <row r="119" spans="1:9" ht="39.75" customHeight="1">
      <c r="A119" s="6" t="s">
        <v>85</v>
      </c>
      <c r="B119" s="28" t="s">
        <v>86</v>
      </c>
      <c r="C119" s="7">
        <v>2274</v>
      </c>
      <c r="D119" s="7"/>
      <c r="E119" s="7"/>
      <c r="F119" s="20">
        <v>91260</v>
      </c>
      <c r="G119" s="21" t="s">
        <v>19</v>
      </c>
      <c r="H119" s="21" t="s">
        <v>298</v>
      </c>
      <c r="I119" s="75" t="s">
        <v>281</v>
      </c>
    </row>
    <row r="120" spans="1:9" ht="39.75" customHeight="1">
      <c r="A120" s="6" t="s">
        <v>64</v>
      </c>
      <c r="B120" s="28" t="s">
        <v>65</v>
      </c>
      <c r="C120" s="7">
        <v>2274</v>
      </c>
      <c r="D120" s="7"/>
      <c r="E120" s="7"/>
      <c r="F120" s="18">
        <v>348360</v>
      </c>
      <c r="G120" s="19" t="s">
        <v>60</v>
      </c>
      <c r="H120" s="21" t="s">
        <v>280</v>
      </c>
      <c r="I120" s="75" t="s">
        <v>281</v>
      </c>
    </row>
    <row r="121" spans="1:9" ht="50.25" customHeight="1">
      <c r="A121" s="6" t="s">
        <v>87</v>
      </c>
      <c r="B121" s="28" t="s">
        <v>88</v>
      </c>
      <c r="C121" s="7">
        <v>2275</v>
      </c>
      <c r="D121" s="7"/>
      <c r="E121" s="7"/>
      <c r="F121" s="20">
        <v>1403220</v>
      </c>
      <c r="G121" s="21" t="s">
        <v>54</v>
      </c>
      <c r="H121" s="21" t="s">
        <v>92</v>
      </c>
      <c r="I121" s="70"/>
    </row>
    <row r="122" spans="1:9" ht="39.75" customHeight="1">
      <c r="A122" s="6" t="s">
        <v>246</v>
      </c>
      <c r="B122" s="52" t="s">
        <v>144</v>
      </c>
      <c r="C122" s="7">
        <v>2730</v>
      </c>
      <c r="D122" s="7"/>
      <c r="E122" s="7"/>
      <c r="F122" s="33">
        <f>500000-30000</f>
        <v>470000</v>
      </c>
      <c r="G122" s="34" t="s">
        <v>54</v>
      </c>
      <c r="H122" s="34" t="s">
        <v>92</v>
      </c>
      <c r="I122" s="8"/>
    </row>
    <row r="123" spans="1:9" ht="39.75" customHeight="1">
      <c r="A123" s="6" t="s">
        <v>100</v>
      </c>
      <c r="B123" s="52" t="s">
        <v>145</v>
      </c>
      <c r="C123" s="7">
        <v>2282</v>
      </c>
      <c r="D123" s="7"/>
      <c r="E123" s="7"/>
      <c r="F123" s="33">
        <v>70000</v>
      </c>
      <c r="G123" s="34" t="s">
        <v>19</v>
      </c>
      <c r="H123" s="34" t="s">
        <v>91</v>
      </c>
      <c r="I123" s="8"/>
    </row>
    <row r="124" spans="1:9" ht="58.5" customHeight="1">
      <c r="A124" s="6" t="s">
        <v>247</v>
      </c>
      <c r="B124" s="52" t="s">
        <v>146</v>
      </c>
      <c r="C124" s="7">
        <v>2282</v>
      </c>
      <c r="D124" s="7"/>
      <c r="E124" s="7"/>
      <c r="F124" s="33">
        <v>45000</v>
      </c>
      <c r="G124" s="34" t="s">
        <v>21</v>
      </c>
      <c r="H124" s="34" t="s">
        <v>91</v>
      </c>
      <c r="I124" s="8"/>
    </row>
    <row r="125" spans="1:9" ht="53.25" customHeight="1">
      <c r="A125" s="6" t="s">
        <v>252</v>
      </c>
      <c r="B125" s="52" t="s">
        <v>272</v>
      </c>
      <c r="C125" s="7">
        <v>2282</v>
      </c>
      <c r="D125" s="7"/>
      <c r="E125" s="7"/>
      <c r="F125" s="33">
        <v>1188</v>
      </c>
      <c r="G125" s="34" t="s">
        <v>216</v>
      </c>
      <c r="H125" s="34" t="s">
        <v>251</v>
      </c>
      <c r="I125" s="8"/>
    </row>
    <row r="126" spans="1:9" ht="101.25" customHeight="1">
      <c r="A126" s="6" t="s">
        <v>243</v>
      </c>
      <c r="B126" s="5" t="s">
        <v>258</v>
      </c>
      <c r="C126" s="7">
        <v>3110</v>
      </c>
      <c r="D126" s="7"/>
      <c r="E126" s="7"/>
      <c r="F126" s="33">
        <v>7170</v>
      </c>
      <c r="G126" s="34" t="s">
        <v>216</v>
      </c>
      <c r="H126" s="34" t="s">
        <v>251</v>
      </c>
      <c r="I126" s="8" t="s">
        <v>202</v>
      </c>
    </row>
    <row r="127" spans="1:9" ht="111.75" customHeight="1">
      <c r="A127" s="6" t="s">
        <v>184</v>
      </c>
      <c r="B127" s="5" t="s">
        <v>218</v>
      </c>
      <c r="C127" s="7">
        <v>3110</v>
      </c>
      <c r="D127" s="7"/>
      <c r="E127" s="7"/>
      <c r="F127" s="33">
        <v>445890</v>
      </c>
      <c r="G127" s="34" t="s">
        <v>54</v>
      </c>
      <c r="H127" s="34" t="s">
        <v>89</v>
      </c>
      <c r="I127" s="8" t="s">
        <v>220</v>
      </c>
    </row>
    <row r="128" spans="1:9" ht="49.5" customHeight="1">
      <c r="A128" s="6" t="s">
        <v>278</v>
      </c>
      <c r="B128" s="27" t="s">
        <v>279</v>
      </c>
      <c r="C128" s="7">
        <v>3110</v>
      </c>
      <c r="D128" s="7"/>
      <c r="E128" s="7"/>
      <c r="F128" s="18">
        <v>44100</v>
      </c>
      <c r="G128" s="19" t="s">
        <v>19</v>
      </c>
      <c r="H128" s="19" t="s">
        <v>280</v>
      </c>
      <c r="I128" s="8" t="s">
        <v>197</v>
      </c>
    </row>
    <row r="129" spans="1:9" ht="105" customHeight="1">
      <c r="A129" s="6" t="s">
        <v>184</v>
      </c>
      <c r="B129" s="5" t="s">
        <v>219</v>
      </c>
      <c r="C129" s="7">
        <v>3110</v>
      </c>
      <c r="D129" s="7"/>
      <c r="E129" s="7"/>
      <c r="F129" s="33">
        <v>424664</v>
      </c>
      <c r="G129" s="34" t="s">
        <v>60</v>
      </c>
      <c r="H129" s="34" t="s">
        <v>206</v>
      </c>
      <c r="I129" s="8" t="s">
        <v>221</v>
      </c>
    </row>
    <row r="130" spans="1:9" ht="158.25" customHeight="1">
      <c r="A130" s="6" t="s">
        <v>103</v>
      </c>
      <c r="B130" s="28" t="s">
        <v>174</v>
      </c>
      <c r="C130" s="7">
        <v>3110</v>
      </c>
      <c r="D130" s="7"/>
      <c r="E130" s="7"/>
      <c r="F130" s="33">
        <f>730996</f>
        <v>730996</v>
      </c>
      <c r="G130" s="34" t="s">
        <v>54</v>
      </c>
      <c r="H130" s="34" t="s">
        <v>156</v>
      </c>
      <c r="I130" s="8" t="s">
        <v>185</v>
      </c>
    </row>
    <row r="131" spans="1:9" ht="39" customHeight="1">
      <c r="A131" s="6" t="s">
        <v>103</v>
      </c>
      <c r="B131" s="28" t="s">
        <v>293</v>
      </c>
      <c r="C131" s="7">
        <v>3110</v>
      </c>
      <c r="D131" s="7"/>
      <c r="E131" s="7"/>
      <c r="F131" s="33">
        <f>8100*2+8756</f>
        <v>24956</v>
      </c>
      <c r="G131" s="34" t="s">
        <v>19</v>
      </c>
      <c r="H131" s="34" t="s">
        <v>280</v>
      </c>
      <c r="I131" s="8" t="s">
        <v>291</v>
      </c>
    </row>
    <row r="132" spans="1:9" ht="39" customHeight="1">
      <c r="A132" s="6" t="s">
        <v>292</v>
      </c>
      <c r="B132" s="28" t="s">
        <v>294</v>
      </c>
      <c r="C132" s="7">
        <v>3110</v>
      </c>
      <c r="D132" s="7"/>
      <c r="E132" s="7"/>
      <c r="F132" s="33">
        <v>32400</v>
      </c>
      <c r="G132" s="34" t="s">
        <v>19</v>
      </c>
      <c r="H132" s="34" t="s">
        <v>280</v>
      </c>
      <c r="I132" s="8" t="s">
        <v>291</v>
      </c>
    </row>
    <row r="133" spans="1:9" ht="127.5" customHeight="1">
      <c r="A133" s="6" t="s">
        <v>186</v>
      </c>
      <c r="B133" s="5" t="s">
        <v>187</v>
      </c>
      <c r="C133" s="7">
        <v>3110</v>
      </c>
      <c r="D133" s="7"/>
      <c r="E133" s="7"/>
      <c r="F133" s="33">
        <v>1339500</v>
      </c>
      <c r="G133" s="34" t="s">
        <v>54</v>
      </c>
      <c r="H133" s="34" t="s">
        <v>156</v>
      </c>
      <c r="I133" s="8" t="s">
        <v>188</v>
      </c>
    </row>
    <row r="134" spans="1:9" ht="45" customHeight="1">
      <c r="A134" s="6" t="s">
        <v>114</v>
      </c>
      <c r="B134" s="28" t="s">
        <v>227</v>
      </c>
      <c r="C134" s="7">
        <v>3110</v>
      </c>
      <c r="D134" s="7"/>
      <c r="E134" s="7"/>
      <c r="F134" s="33">
        <f>11785+32015</f>
        <v>43800</v>
      </c>
      <c r="G134" s="34" t="s">
        <v>216</v>
      </c>
      <c r="H134" s="34" t="s">
        <v>224</v>
      </c>
      <c r="I134" s="8" t="s">
        <v>225</v>
      </c>
    </row>
    <row r="135" spans="1:9" ht="79.5" customHeight="1">
      <c r="A135" s="6" t="s">
        <v>267</v>
      </c>
      <c r="B135" s="28" t="s">
        <v>266</v>
      </c>
      <c r="C135" s="7">
        <v>3110</v>
      </c>
      <c r="D135" s="7"/>
      <c r="E135" s="7"/>
      <c r="F135" s="33">
        <f>25000</f>
        <v>25000</v>
      </c>
      <c r="G135" s="34" t="s">
        <v>216</v>
      </c>
      <c r="H135" s="34" t="s">
        <v>264</v>
      </c>
      <c r="I135" s="8" t="s">
        <v>259</v>
      </c>
    </row>
    <row r="136" spans="1:9" ht="83.25" customHeight="1">
      <c r="A136" s="6" t="s">
        <v>140</v>
      </c>
      <c r="B136" s="28" t="s">
        <v>230</v>
      </c>
      <c r="C136" s="7">
        <v>3132</v>
      </c>
      <c r="D136" s="7"/>
      <c r="E136" s="7"/>
      <c r="F136" s="33">
        <v>79200</v>
      </c>
      <c r="G136" s="34" t="s">
        <v>216</v>
      </c>
      <c r="H136" s="34" t="s">
        <v>224</v>
      </c>
      <c r="I136" s="8" t="s">
        <v>231</v>
      </c>
    </row>
    <row r="137" spans="1:9" ht="89.25" customHeight="1">
      <c r="A137" s="6" t="s">
        <v>139</v>
      </c>
      <c r="B137" s="28" t="s">
        <v>232</v>
      </c>
      <c r="C137" s="7">
        <v>3132</v>
      </c>
      <c r="D137" s="7"/>
      <c r="E137" s="7"/>
      <c r="F137" s="33">
        <v>961124</v>
      </c>
      <c r="G137" s="34" t="s">
        <v>19</v>
      </c>
      <c r="H137" s="34" t="s">
        <v>206</v>
      </c>
      <c r="I137" s="8" t="s">
        <v>231</v>
      </c>
    </row>
    <row r="138" spans="1:9" ht="45" customHeight="1">
      <c r="A138" s="6" t="s">
        <v>140</v>
      </c>
      <c r="B138" s="28" t="s">
        <v>233</v>
      </c>
      <c r="C138" s="7">
        <v>3132</v>
      </c>
      <c r="D138" s="7"/>
      <c r="E138" s="7"/>
      <c r="F138" s="33">
        <v>12825</v>
      </c>
      <c r="G138" s="34" t="s">
        <v>216</v>
      </c>
      <c r="H138" s="34" t="s">
        <v>206</v>
      </c>
      <c r="I138" s="8"/>
    </row>
    <row r="139" spans="1:9" ht="45" customHeight="1">
      <c r="A139" s="6" t="s">
        <v>139</v>
      </c>
      <c r="B139" s="28" t="s">
        <v>234</v>
      </c>
      <c r="C139" s="7">
        <v>3132</v>
      </c>
      <c r="D139" s="7"/>
      <c r="E139" s="7"/>
      <c r="F139" s="33">
        <v>231476</v>
      </c>
      <c r="G139" s="34" t="s">
        <v>19</v>
      </c>
      <c r="H139" s="34" t="s">
        <v>224</v>
      </c>
      <c r="I139" s="8"/>
    </row>
    <row r="140" spans="1:9" ht="61.5" customHeight="1">
      <c r="A140" s="6" t="s">
        <v>235</v>
      </c>
      <c r="B140" s="5" t="s">
        <v>237</v>
      </c>
      <c r="C140" s="7">
        <v>3142</v>
      </c>
      <c r="D140" s="7"/>
      <c r="E140" s="7"/>
      <c r="F140" s="33">
        <f>1354+1080</f>
        <v>2434</v>
      </c>
      <c r="G140" s="34" t="s">
        <v>96</v>
      </c>
      <c r="H140" s="34" t="s">
        <v>206</v>
      </c>
      <c r="I140" s="8" t="s">
        <v>231</v>
      </c>
    </row>
    <row r="141" spans="1:9" ht="39.75" customHeight="1">
      <c r="A141" s="6" t="s">
        <v>139</v>
      </c>
      <c r="B141" s="5" t="s">
        <v>236</v>
      </c>
      <c r="C141" s="7">
        <v>3142</v>
      </c>
      <c r="D141" s="7"/>
      <c r="E141" s="7"/>
      <c r="F141" s="33">
        <f>785732-1354-1080</f>
        <v>783298</v>
      </c>
      <c r="G141" s="34" t="s">
        <v>19</v>
      </c>
      <c r="H141" s="34" t="s">
        <v>224</v>
      </c>
      <c r="I141" s="8" t="s">
        <v>231</v>
      </c>
    </row>
    <row r="142" spans="1:9" ht="39.75" customHeight="1" hidden="1">
      <c r="A142" s="6"/>
      <c r="B142" s="5"/>
      <c r="C142" s="7"/>
      <c r="D142" s="7"/>
      <c r="E142" s="7"/>
      <c r="F142" s="33"/>
      <c r="G142" s="34"/>
      <c r="H142" s="34"/>
      <c r="I142" s="8"/>
    </row>
    <row r="143" spans="1:9" ht="39.75" customHeight="1" hidden="1">
      <c r="A143" s="6"/>
      <c r="B143" s="5"/>
      <c r="C143" s="7"/>
      <c r="D143" s="7"/>
      <c r="E143" s="7"/>
      <c r="F143" s="33"/>
      <c r="G143" s="34"/>
      <c r="H143" s="34"/>
      <c r="I143" s="8"/>
    </row>
    <row r="144" spans="1:9" ht="39.75" customHeight="1" hidden="1">
      <c r="A144" s="6"/>
      <c r="B144" s="5"/>
      <c r="C144" s="7"/>
      <c r="D144" s="7"/>
      <c r="E144" s="7"/>
      <c r="F144" s="33"/>
      <c r="G144" s="34"/>
      <c r="H144" s="34"/>
      <c r="I144" s="8"/>
    </row>
    <row r="145" spans="1:9" ht="39.75" customHeight="1" hidden="1">
      <c r="A145" s="6"/>
      <c r="B145" s="5"/>
      <c r="C145" s="7"/>
      <c r="D145" s="7"/>
      <c r="E145" s="7"/>
      <c r="F145" s="33"/>
      <c r="G145" s="34"/>
      <c r="H145" s="34"/>
      <c r="I145" s="8"/>
    </row>
    <row r="146" spans="1:9" ht="41.25" customHeight="1" hidden="1">
      <c r="A146" s="6"/>
      <c r="B146" s="5"/>
      <c r="C146" s="7"/>
      <c r="D146" s="7"/>
      <c r="E146" s="7"/>
      <c r="F146" s="33"/>
      <c r="G146" s="34"/>
      <c r="H146" s="34"/>
      <c r="I146" s="8"/>
    </row>
    <row r="147" spans="1:9" ht="47.25" customHeight="1" hidden="1">
      <c r="A147" s="6"/>
      <c r="B147" s="5"/>
      <c r="C147" s="7"/>
      <c r="D147" s="7"/>
      <c r="E147" s="7"/>
      <c r="F147" s="33"/>
      <c r="G147" s="34"/>
      <c r="H147" s="34"/>
      <c r="I147" s="8"/>
    </row>
    <row r="148" spans="1:9" s="29" customFormat="1" ht="35.25" customHeight="1">
      <c r="A148" s="32"/>
      <c r="B148" s="83" t="s">
        <v>277</v>
      </c>
      <c r="C148" s="84"/>
      <c r="D148" s="84"/>
      <c r="E148" s="84"/>
      <c r="F148" s="36">
        <f>SUM(F9:F147)</f>
        <v>34769192</v>
      </c>
      <c r="G148" s="35"/>
      <c r="H148" s="35"/>
      <c r="I148" s="70"/>
    </row>
    <row r="149" spans="1:9" s="29" customFormat="1" ht="19.5" customHeight="1">
      <c r="A149" s="37"/>
      <c r="B149" s="38"/>
      <c r="C149" s="39"/>
      <c r="D149" s="39"/>
      <c r="E149" s="39"/>
      <c r="F149" s="40"/>
      <c r="G149" s="41"/>
      <c r="H149" s="41"/>
      <c r="I149" s="42"/>
    </row>
    <row r="150" spans="1:9" s="29" customFormat="1" ht="19.5" customHeight="1">
      <c r="A150" s="37"/>
      <c r="B150" s="38"/>
      <c r="C150" s="39"/>
      <c r="D150" s="39"/>
      <c r="E150" s="39"/>
      <c r="F150" s="40"/>
      <c r="G150" s="41"/>
      <c r="H150" s="41"/>
      <c r="I150" s="42"/>
    </row>
    <row r="151" spans="1:9" s="29" customFormat="1" ht="19.5" customHeight="1">
      <c r="A151" s="37"/>
      <c r="B151" s="38" t="s">
        <v>300</v>
      </c>
      <c r="C151" s="39"/>
      <c r="D151" s="85" t="s">
        <v>299</v>
      </c>
      <c r="E151" s="86"/>
      <c r="F151" s="86"/>
      <c r="G151" s="41"/>
      <c r="H151" s="41"/>
      <c r="I151" s="42"/>
    </row>
    <row r="152" spans="1:9" s="29" customFormat="1" ht="19.5" customHeight="1">
      <c r="A152" s="37"/>
      <c r="B152" s="38"/>
      <c r="C152" s="39"/>
      <c r="D152" s="39"/>
      <c r="E152" s="39"/>
      <c r="F152" s="40"/>
      <c r="G152" s="74"/>
      <c r="H152" s="41"/>
      <c r="I152" s="42"/>
    </row>
    <row r="153" spans="1:9" s="29" customFormat="1" ht="19.5" customHeight="1">
      <c r="A153" s="37"/>
      <c r="B153" s="38"/>
      <c r="C153" s="39"/>
      <c r="D153" s="39"/>
      <c r="E153" s="39"/>
      <c r="F153" s="40"/>
      <c r="G153" s="41"/>
      <c r="H153" s="41"/>
      <c r="I153" s="42"/>
    </row>
    <row r="154" spans="1:9" s="29" customFormat="1" ht="19.5" customHeight="1">
      <c r="A154" s="37"/>
      <c r="B154" s="38"/>
      <c r="C154" s="39"/>
      <c r="D154" s="39"/>
      <c r="E154" s="39"/>
      <c r="F154" s="43"/>
      <c r="G154" s="41"/>
      <c r="H154" s="41"/>
      <c r="I154" s="42"/>
    </row>
    <row r="155" spans="1:9" s="29" customFormat="1" ht="19.5" customHeight="1">
      <c r="A155" s="37"/>
      <c r="B155" s="38"/>
      <c r="C155" s="39"/>
      <c r="D155" s="39"/>
      <c r="E155" s="39"/>
      <c r="F155" s="40"/>
      <c r="G155" s="41"/>
      <c r="H155" s="41"/>
      <c r="I155" s="42"/>
    </row>
    <row r="156" spans="1:9" s="29" customFormat="1" ht="19.5" customHeight="1">
      <c r="A156" s="37"/>
      <c r="B156" s="38"/>
      <c r="C156" s="39"/>
      <c r="D156" s="39"/>
      <c r="E156" s="39"/>
      <c r="F156" s="43"/>
      <c r="G156" s="41"/>
      <c r="H156" s="41"/>
      <c r="I156" s="42"/>
    </row>
    <row r="157" spans="1:9" s="29" customFormat="1" ht="19.5" customHeight="1">
      <c r="A157" s="37"/>
      <c r="B157" s="38"/>
      <c r="C157" s="39"/>
      <c r="D157" s="39"/>
      <c r="E157" s="39"/>
      <c r="F157" s="43"/>
      <c r="G157" s="41"/>
      <c r="H157" s="41"/>
      <c r="I157" s="42"/>
    </row>
    <row r="158" spans="1:9" s="29" customFormat="1" ht="19.5" customHeight="1">
      <c r="A158" s="37"/>
      <c r="B158" s="38"/>
      <c r="C158" s="39"/>
      <c r="D158" s="39"/>
      <c r="E158" s="39"/>
      <c r="F158" s="43"/>
      <c r="G158" s="41"/>
      <c r="H158" s="41"/>
      <c r="I158" s="42"/>
    </row>
    <row r="159" spans="1:9" s="29" customFormat="1" ht="19.5" customHeight="1">
      <c r="A159" s="37"/>
      <c r="B159" s="38"/>
      <c r="C159" s="39"/>
      <c r="D159" s="39"/>
      <c r="E159" s="39"/>
      <c r="F159" s="43"/>
      <c r="G159" s="41"/>
      <c r="H159" s="41"/>
      <c r="I159" s="42"/>
    </row>
    <row r="160" spans="1:9" s="29" customFormat="1" ht="19.5" customHeight="1">
      <c r="A160" s="37"/>
      <c r="B160" s="38"/>
      <c r="C160" s="39"/>
      <c r="D160" s="39"/>
      <c r="E160" s="39"/>
      <c r="F160" s="43"/>
      <c r="G160" s="41"/>
      <c r="H160" s="41"/>
      <c r="I160" s="42"/>
    </row>
    <row r="161" spans="1:9" s="29" customFormat="1" ht="19.5" customHeight="1">
      <c r="A161" s="37"/>
      <c r="B161" s="38"/>
      <c r="C161" s="39"/>
      <c r="D161" s="39"/>
      <c r="E161" s="39"/>
      <c r="F161" s="43"/>
      <c r="G161" s="41"/>
      <c r="H161" s="41"/>
      <c r="I161" s="42"/>
    </row>
    <row r="162" spans="1:9" s="29" customFormat="1" ht="19.5" customHeight="1">
      <c r="A162" s="37"/>
      <c r="B162" s="38"/>
      <c r="C162" s="39"/>
      <c r="D162" s="39"/>
      <c r="E162" s="39"/>
      <c r="F162" s="43"/>
      <c r="G162" s="41"/>
      <c r="H162" s="41"/>
      <c r="I162" s="42"/>
    </row>
    <row r="163" spans="1:9" s="29" customFormat="1" ht="19.5" customHeight="1">
      <c r="A163" s="37"/>
      <c r="B163" s="38"/>
      <c r="C163" s="39"/>
      <c r="D163" s="39"/>
      <c r="E163" s="39"/>
      <c r="F163" s="43"/>
      <c r="G163" s="41"/>
      <c r="H163" s="41"/>
      <c r="I163" s="42"/>
    </row>
    <row r="164" spans="1:9" s="29" customFormat="1" ht="19.5" customHeight="1">
      <c r="A164" s="37"/>
      <c r="B164" s="38"/>
      <c r="C164" s="39"/>
      <c r="D164" s="39"/>
      <c r="E164" s="39"/>
      <c r="F164" s="43"/>
      <c r="G164" s="41"/>
      <c r="H164" s="41"/>
      <c r="I164" s="42"/>
    </row>
    <row r="165" spans="1:9" s="29" customFormat="1" ht="19.5" customHeight="1">
      <c r="A165" s="37"/>
      <c r="B165" s="38"/>
      <c r="C165" s="39"/>
      <c r="D165" s="39"/>
      <c r="E165" s="39"/>
      <c r="F165" s="43"/>
      <c r="G165" s="41"/>
      <c r="H165" s="41"/>
      <c r="I165" s="42"/>
    </row>
    <row r="166" spans="1:9" s="29" customFormat="1" ht="19.5" customHeight="1">
      <c r="A166" s="37"/>
      <c r="B166" s="38"/>
      <c r="C166" s="39"/>
      <c r="D166" s="39"/>
      <c r="E166" s="39"/>
      <c r="F166" s="40"/>
      <c r="G166" s="41"/>
      <c r="H166" s="41"/>
      <c r="I166" s="42"/>
    </row>
    <row r="167" spans="2:9" s="29" customFormat="1" ht="19.5" customHeight="1">
      <c r="B167" s="78"/>
      <c r="C167" s="79"/>
      <c r="D167" s="79"/>
      <c r="E167" s="79"/>
      <c r="F167" s="44"/>
      <c r="G167" s="45"/>
      <c r="H167" s="45"/>
      <c r="I167" s="71"/>
    </row>
    <row r="168" spans="6:9" s="29" customFormat="1" ht="19.5" customHeight="1">
      <c r="F168" s="45"/>
      <c r="G168" s="45"/>
      <c r="H168" s="45"/>
      <c r="I168" s="71"/>
    </row>
    <row r="169" spans="1:9" s="29" customFormat="1" ht="19.5" customHeight="1">
      <c r="A169" s="37"/>
      <c r="B169" s="38"/>
      <c r="C169" s="39"/>
      <c r="D169" s="39"/>
      <c r="E169" s="39"/>
      <c r="F169" s="40"/>
      <c r="G169" s="41"/>
      <c r="H169" s="41"/>
      <c r="I169" s="42"/>
    </row>
    <row r="170" spans="1:9" s="29" customFormat="1" ht="19.5" customHeight="1">
      <c r="A170" s="37"/>
      <c r="B170" s="38"/>
      <c r="C170" s="39"/>
      <c r="D170" s="39"/>
      <c r="E170" s="39"/>
      <c r="F170" s="40"/>
      <c r="G170" s="41"/>
      <c r="H170" s="41"/>
      <c r="I170" s="42"/>
    </row>
    <row r="171" spans="1:9" s="29" customFormat="1" ht="19.5" customHeight="1">
      <c r="A171" s="37"/>
      <c r="B171" s="38"/>
      <c r="C171" s="39"/>
      <c r="D171" s="39"/>
      <c r="E171" s="39"/>
      <c r="F171" s="40"/>
      <c r="G171" s="41"/>
      <c r="H171" s="41"/>
      <c r="I171" s="42"/>
    </row>
    <row r="172" spans="1:9" s="29" customFormat="1" ht="19.5" customHeight="1">
      <c r="A172" s="37"/>
      <c r="B172" s="38"/>
      <c r="C172" s="39"/>
      <c r="D172" s="39"/>
      <c r="E172" s="39"/>
      <c r="F172" s="40"/>
      <c r="G172" s="41"/>
      <c r="H172" s="41"/>
      <c r="I172" s="42"/>
    </row>
    <row r="173" spans="1:9" s="29" customFormat="1" ht="19.5" customHeight="1">
      <c r="A173" s="37"/>
      <c r="B173" s="38"/>
      <c r="C173" s="39"/>
      <c r="D173" s="39"/>
      <c r="E173" s="39"/>
      <c r="F173" s="40"/>
      <c r="G173" s="41"/>
      <c r="H173" s="41"/>
      <c r="I173" s="42"/>
    </row>
    <row r="174" spans="1:9" s="29" customFormat="1" ht="19.5" customHeight="1">
      <c r="A174" s="37"/>
      <c r="B174" s="38"/>
      <c r="C174" s="39"/>
      <c r="D174" s="39"/>
      <c r="E174" s="39"/>
      <c r="F174" s="40"/>
      <c r="G174" s="41"/>
      <c r="H174" s="41"/>
      <c r="I174" s="42"/>
    </row>
    <row r="175" spans="1:9" s="29" customFormat="1" ht="19.5" customHeight="1">
      <c r="A175" s="37"/>
      <c r="B175" s="38"/>
      <c r="C175" s="39"/>
      <c r="D175" s="39"/>
      <c r="E175" s="39"/>
      <c r="F175" s="40"/>
      <c r="G175" s="41"/>
      <c r="H175" s="41"/>
      <c r="I175" s="42"/>
    </row>
    <row r="176" spans="1:9" s="29" customFormat="1" ht="19.5" customHeight="1">
      <c r="A176" s="37"/>
      <c r="B176" s="38"/>
      <c r="C176" s="39"/>
      <c r="D176" s="39"/>
      <c r="E176" s="39"/>
      <c r="F176" s="40"/>
      <c r="G176" s="41"/>
      <c r="H176" s="41"/>
      <c r="I176" s="42"/>
    </row>
    <row r="177" spans="1:9" s="29" customFormat="1" ht="19.5" customHeight="1">
      <c r="A177" s="37"/>
      <c r="B177" s="38"/>
      <c r="C177" s="39"/>
      <c r="D177" s="39"/>
      <c r="E177" s="39"/>
      <c r="F177" s="40"/>
      <c r="G177" s="41"/>
      <c r="H177" s="41"/>
      <c r="I177" s="42"/>
    </row>
    <row r="178" spans="1:9" s="29" customFormat="1" ht="19.5" customHeight="1">
      <c r="A178" s="37"/>
      <c r="B178" s="38"/>
      <c r="C178" s="39"/>
      <c r="D178" s="39"/>
      <c r="E178" s="39"/>
      <c r="F178" s="40"/>
      <c r="G178" s="41"/>
      <c r="H178" s="41"/>
      <c r="I178" s="42"/>
    </row>
    <row r="179" spans="1:9" s="29" customFormat="1" ht="19.5" customHeight="1">
      <c r="A179" s="37"/>
      <c r="B179" s="38"/>
      <c r="C179" s="39"/>
      <c r="D179" s="39"/>
      <c r="E179" s="39"/>
      <c r="F179" s="40"/>
      <c r="G179" s="41"/>
      <c r="H179" s="41"/>
      <c r="I179" s="42"/>
    </row>
    <row r="180" spans="1:9" s="29" customFormat="1" ht="19.5" customHeight="1">
      <c r="A180" s="37"/>
      <c r="B180" s="38"/>
      <c r="C180" s="39"/>
      <c r="D180" s="39"/>
      <c r="E180" s="39"/>
      <c r="F180" s="40"/>
      <c r="G180" s="41"/>
      <c r="H180" s="41"/>
      <c r="I180" s="42"/>
    </row>
    <row r="181" spans="1:9" s="29" customFormat="1" ht="19.5" customHeight="1">
      <c r="A181" s="37"/>
      <c r="B181" s="38"/>
      <c r="C181" s="39"/>
      <c r="D181" s="39"/>
      <c r="E181" s="39"/>
      <c r="F181" s="40"/>
      <c r="G181" s="41"/>
      <c r="H181" s="41"/>
      <c r="I181" s="42"/>
    </row>
    <row r="182" spans="1:9" s="29" customFormat="1" ht="19.5" customHeight="1">
      <c r="A182" s="37"/>
      <c r="B182" s="38"/>
      <c r="C182" s="39"/>
      <c r="D182" s="39"/>
      <c r="E182" s="39"/>
      <c r="F182" s="40"/>
      <c r="G182" s="41"/>
      <c r="H182" s="41"/>
      <c r="I182" s="42"/>
    </row>
    <row r="183" spans="1:9" s="29" customFormat="1" ht="19.5" customHeight="1">
      <c r="A183" s="37"/>
      <c r="B183" s="38"/>
      <c r="C183" s="39"/>
      <c r="D183" s="39"/>
      <c r="E183" s="39"/>
      <c r="F183" s="40"/>
      <c r="G183" s="41"/>
      <c r="H183" s="41"/>
      <c r="I183" s="42"/>
    </row>
    <row r="184" spans="1:9" s="29" customFormat="1" ht="19.5" customHeight="1">
      <c r="A184" s="37"/>
      <c r="B184" s="38"/>
      <c r="C184" s="39"/>
      <c r="D184" s="39"/>
      <c r="E184" s="39"/>
      <c r="F184" s="40"/>
      <c r="G184" s="41"/>
      <c r="H184" s="41"/>
      <c r="I184" s="42"/>
    </row>
    <row r="185" spans="6:9" s="29" customFormat="1" ht="19.5" customHeight="1">
      <c r="F185" s="45"/>
      <c r="G185" s="45"/>
      <c r="H185" s="45"/>
      <c r="I185" s="71"/>
    </row>
    <row r="186" spans="6:9" s="29" customFormat="1" ht="19.5" customHeight="1">
      <c r="F186" s="45"/>
      <c r="G186" s="45"/>
      <c r="H186" s="45"/>
      <c r="I186" s="71"/>
    </row>
    <row r="187" spans="6:9" s="29" customFormat="1" ht="19.5" customHeight="1">
      <c r="F187" s="45"/>
      <c r="G187" s="45"/>
      <c r="H187" s="45"/>
      <c r="I187" s="71"/>
    </row>
    <row r="188" spans="6:9" s="29" customFormat="1" ht="19.5" customHeight="1">
      <c r="F188" s="45"/>
      <c r="G188" s="45"/>
      <c r="H188" s="45"/>
      <c r="I188" s="71"/>
    </row>
    <row r="189" spans="6:9" s="29" customFormat="1" ht="19.5" customHeight="1">
      <c r="F189" s="45"/>
      <c r="G189" s="45"/>
      <c r="H189" s="45"/>
      <c r="I189" s="71"/>
    </row>
    <row r="190" spans="6:9" s="29" customFormat="1" ht="19.5" customHeight="1">
      <c r="F190" s="45"/>
      <c r="G190" s="45"/>
      <c r="H190" s="45"/>
      <c r="I190" s="71"/>
    </row>
    <row r="191" spans="6:9" s="29" customFormat="1" ht="19.5" customHeight="1">
      <c r="F191" s="45"/>
      <c r="G191" s="45"/>
      <c r="H191" s="45"/>
      <c r="I191" s="71"/>
    </row>
    <row r="192" spans="6:9" s="29" customFormat="1" ht="19.5" customHeight="1">
      <c r="F192" s="45"/>
      <c r="G192" s="45"/>
      <c r="H192" s="45"/>
      <c r="I192" s="71"/>
    </row>
    <row r="193" spans="6:9" s="29" customFormat="1" ht="19.5" customHeight="1">
      <c r="F193" s="45"/>
      <c r="G193" s="45"/>
      <c r="H193" s="45"/>
      <c r="I193" s="71"/>
    </row>
    <row r="194" spans="6:9" s="29" customFormat="1" ht="19.5" customHeight="1">
      <c r="F194" s="45"/>
      <c r="G194" s="45"/>
      <c r="H194" s="45"/>
      <c r="I194" s="71"/>
    </row>
    <row r="195" spans="6:9" s="29" customFormat="1" ht="19.5" customHeight="1">
      <c r="F195" s="45"/>
      <c r="G195" s="45"/>
      <c r="H195" s="45"/>
      <c r="I195" s="71"/>
    </row>
    <row r="196" spans="6:9" s="29" customFormat="1" ht="19.5" customHeight="1">
      <c r="F196" s="45"/>
      <c r="G196" s="45"/>
      <c r="H196" s="45"/>
      <c r="I196" s="71"/>
    </row>
    <row r="197" spans="6:9" s="29" customFormat="1" ht="19.5" customHeight="1">
      <c r="F197" s="45"/>
      <c r="G197" s="45"/>
      <c r="H197" s="45"/>
      <c r="I197" s="71"/>
    </row>
    <row r="198" spans="6:9" s="29" customFormat="1" ht="19.5" customHeight="1">
      <c r="F198" s="45"/>
      <c r="G198" s="45"/>
      <c r="H198" s="45"/>
      <c r="I198" s="71"/>
    </row>
    <row r="199" spans="6:9" s="29" customFormat="1" ht="19.5" customHeight="1">
      <c r="F199" s="45"/>
      <c r="G199" s="45"/>
      <c r="H199" s="45"/>
      <c r="I199" s="71"/>
    </row>
    <row r="200" spans="6:9" s="29" customFormat="1" ht="19.5" customHeight="1">
      <c r="F200" s="45"/>
      <c r="G200" s="45"/>
      <c r="H200" s="45"/>
      <c r="I200" s="71"/>
    </row>
    <row r="201" spans="6:9" s="29" customFormat="1" ht="19.5" customHeight="1">
      <c r="F201" s="45"/>
      <c r="G201" s="45"/>
      <c r="H201" s="45"/>
      <c r="I201" s="71"/>
    </row>
    <row r="202" spans="6:9" s="29" customFormat="1" ht="19.5" customHeight="1">
      <c r="F202" s="45"/>
      <c r="G202" s="45"/>
      <c r="H202" s="45"/>
      <c r="I202" s="71"/>
    </row>
    <row r="203" spans="6:9" s="29" customFormat="1" ht="19.5" customHeight="1">
      <c r="F203" s="45"/>
      <c r="G203" s="45"/>
      <c r="H203" s="45"/>
      <c r="I203" s="71"/>
    </row>
    <row r="204" spans="6:9" s="29" customFormat="1" ht="19.5" customHeight="1">
      <c r="F204" s="45"/>
      <c r="G204" s="45"/>
      <c r="H204" s="45"/>
      <c r="I204" s="71"/>
    </row>
    <row r="205" spans="6:9" s="29" customFormat="1" ht="19.5" customHeight="1">
      <c r="F205" s="45"/>
      <c r="G205" s="45"/>
      <c r="H205" s="45"/>
      <c r="I205" s="71"/>
    </row>
    <row r="206" spans="6:9" s="29" customFormat="1" ht="19.5" customHeight="1">
      <c r="F206" s="45"/>
      <c r="G206" s="45"/>
      <c r="H206" s="45"/>
      <c r="I206" s="71"/>
    </row>
    <row r="207" spans="6:9" s="29" customFormat="1" ht="19.5" customHeight="1">
      <c r="F207" s="45"/>
      <c r="G207" s="45"/>
      <c r="H207" s="45"/>
      <c r="I207" s="71"/>
    </row>
    <row r="208" spans="6:9" s="29" customFormat="1" ht="19.5" customHeight="1">
      <c r="F208" s="45"/>
      <c r="G208" s="45"/>
      <c r="H208" s="45"/>
      <c r="I208" s="71"/>
    </row>
    <row r="209" spans="6:9" s="29" customFormat="1" ht="19.5" customHeight="1">
      <c r="F209" s="45"/>
      <c r="G209" s="45"/>
      <c r="H209" s="45"/>
      <c r="I209" s="71"/>
    </row>
    <row r="210" spans="6:9" s="29" customFormat="1" ht="19.5" customHeight="1">
      <c r="F210" s="45"/>
      <c r="G210" s="45"/>
      <c r="H210" s="45"/>
      <c r="I210" s="71"/>
    </row>
    <row r="211" spans="6:9" s="29" customFormat="1" ht="19.5" customHeight="1">
      <c r="F211" s="45"/>
      <c r="G211" s="45"/>
      <c r="H211" s="45"/>
      <c r="I211" s="71"/>
    </row>
    <row r="212" spans="6:9" s="29" customFormat="1" ht="19.5" customHeight="1">
      <c r="F212" s="45"/>
      <c r="G212" s="45"/>
      <c r="H212" s="45"/>
      <c r="I212" s="71"/>
    </row>
    <row r="213" spans="6:9" s="29" customFormat="1" ht="19.5" customHeight="1">
      <c r="F213" s="45"/>
      <c r="G213" s="45"/>
      <c r="H213" s="45"/>
      <c r="I213" s="71"/>
    </row>
    <row r="214" spans="6:9" s="29" customFormat="1" ht="19.5" customHeight="1">
      <c r="F214" s="45"/>
      <c r="G214" s="45"/>
      <c r="H214" s="45"/>
      <c r="I214" s="71"/>
    </row>
    <row r="215" spans="6:9" s="29" customFormat="1" ht="19.5" customHeight="1">
      <c r="F215" s="45"/>
      <c r="G215" s="45"/>
      <c r="H215" s="45"/>
      <c r="I215" s="71"/>
    </row>
    <row r="216" spans="6:9" s="29" customFormat="1" ht="19.5" customHeight="1">
      <c r="F216" s="45"/>
      <c r="G216" s="45"/>
      <c r="H216" s="45"/>
      <c r="I216" s="71"/>
    </row>
    <row r="217" spans="6:9" s="29" customFormat="1" ht="19.5" customHeight="1">
      <c r="F217" s="45"/>
      <c r="G217" s="45"/>
      <c r="H217" s="45"/>
      <c r="I217" s="71"/>
    </row>
    <row r="218" spans="6:9" s="29" customFormat="1" ht="19.5" customHeight="1">
      <c r="F218" s="45"/>
      <c r="G218" s="45"/>
      <c r="H218" s="45"/>
      <c r="I218" s="71"/>
    </row>
    <row r="219" spans="6:9" s="29" customFormat="1" ht="19.5" customHeight="1">
      <c r="F219" s="45"/>
      <c r="G219" s="45"/>
      <c r="H219" s="45"/>
      <c r="I219" s="71"/>
    </row>
    <row r="220" spans="6:9" s="29" customFormat="1" ht="19.5" customHeight="1">
      <c r="F220" s="45"/>
      <c r="G220" s="45"/>
      <c r="H220" s="45"/>
      <c r="I220" s="71"/>
    </row>
    <row r="221" spans="6:9" s="29" customFormat="1" ht="19.5" customHeight="1">
      <c r="F221" s="45"/>
      <c r="G221" s="45"/>
      <c r="H221" s="45"/>
      <c r="I221" s="71"/>
    </row>
    <row r="222" spans="6:9" s="29" customFormat="1" ht="19.5" customHeight="1">
      <c r="F222" s="45"/>
      <c r="G222" s="45"/>
      <c r="H222" s="45"/>
      <c r="I222" s="71"/>
    </row>
    <row r="223" spans="6:9" s="29" customFormat="1" ht="19.5" customHeight="1">
      <c r="F223" s="45"/>
      <c r="G223" s="45"/>
      <c r="H223" s="45"/>
      <c r="I223" s="71"/>
    </row>
    <row r="224" spans="6:9" s="29" customFormat="1" ht="19.5" customHeight="1">
      <c r="F224" s="45"/>
      <c r="G224" s="45"/>
      <c r="H224" s="45"/>
      <c r="I224" s="71"/>
    </row>
    <row r="225" spans="6:9" s="29" customFormat="1" ht="19.5" customHeight="1">
      <c r="F225" s="45"/>
      <c r="G225" s="45"/>
      <c r="H225" s="45"/>
      <c r="I225" s="71"/>
    </row>
    <row r="226" spans="6:9" s="29" customFormat="1" ht="19.5" customHeight="1">
      <c r="F226" s="45"/>
      <c r="G226" s="45"/>
      <c r="H226" s="45"/>
      <c r="I226" s="71"/>
    </row>
    <row r="227" spans="6:9" s="29" customFormat="1" ht="19.5" customHeight="1">
      <c r="F227" s="45"/>
      <c r="G227" s="45"/>
      <c r="H227" s="45"/>
      <c r="I227" s="71"/>
    </row>
    <row r="228" spans="6:9" s="29" customFormat="1" ht="19.5" customHeight="1">
      <c r="F228" s="45"/>
      <c r="G228" s="45"/>
      <c r="H228" s="45"/>
      <c r="I228" s="71"/>
    </row>
    <row r="229" spans="6:9" s="29" customFormat="1" ht="19.5" customHeight="1">
      <c r="F229" s="45"/>
      <c r="G229" s="45"/>
      <c r="H229" s="45"/>
      <c r="I229" s="71"/>
    </row>
    <row r="230" spans="6:9" s="29" customFormat="1" ht="19.5" customHeight="1">
      <c r="F230" s="45"/>
      <c r="G230" s="45"/>
      <c r="H230" s="45"/>
      <c r="I230" s="71"/>
    </row>
    <row r="231" spans="6:9" s="29" customFormat="1" ht="19.5" customHeight="1">
      <c r="F231" s="45"/>
      <c r="G231" s="45"/>
      <c r="H231" s="45"/>
      <c r="I231" s="71"/>
    </row>
    <row r="232" spans="6:9" s="29" customFormat="1" ht="19.5" customHeight="1">
      <c r="F232" s="45"/>
      <c r="G232" s="45"/>
      <c r="H232" s="45"/>
      <c r="I232" s="71"/>
    </row>
    <row r="233" spans="6:9" s="29" customFormat="1" ht="19.5" customHeight="1">
      <c r="F233" s="45"/>
      <c r="G233" s="45"/>
      <c r="H233" s="45"/>
      <c r="I233" s="71"/>
    </row>
    <row r="234" spans="6:9" s="29" customFormat="1" ht="19.5" customHeight="1">
      <c r="F234" s="45"/>
      <c r="G234" s="45"/>
      <c r="H234" s="45"/>
      <c r="I234" s="71"/>
    </row>
    <row r="235" spans="6:9" s="29" customFormat="1" ht="19.5" customHeight="1">
      <c r="F235" s="45"/>
      <c r="G235" s="45"/>
      <c r="H235" s="45"/>
      <c r="I235" s="71"/>
    </row>
    <row r="236" spans="6:9" s="29" customFormat="1" ht="19.5" customHeight="1">
      <c r="F236" s="45"/>
      <c r="G236" s="45"/>
      <c r="H236" s="45"/>
      <c r="I236" s="71"/>
    </row>
    <row r="237" spans="6:9" s="29" customFormat="1" ht="19.5" customHeight="1">
      <c r="F237" s="45"/>
      <c r="G237" s="45"/>
      <c r="H237" s="45"/>
      <c r="I237" s="71"/>
    </row>
    <row r="238" spans="1:9" ht="18.75">
      <c r="A238" s="29"/>
      <c r="B238" s="29"/>
      <c r="C238" s="29"/>
      <c r="D238" s="29"/>
      <c r="E238" s="29"/>
      <c r="F238" s="45"/>
      <c r="G238" s="45"/>
      <c r="H238" s="45"/>
      <c r="I238" s="71"/>
    </row>
  </sheetData>
  <sheetProtection selectLockedCells="1" selectUnlockedCells="1"/>
  <mergeCells count="8">
    <mergeCell ref="B5:H5"/>
    <mergeCell ref="B167:E167"/>
    <mergeCell ref="B3:H3"/>
    <mergeCell ref="B2:H2"/>
    <mergeCell ref="B1:H1"/>
    <mergeCell ref="B4:H4"/>
    <mergeCell ref="B148:E148"/>
    <mergeCell ref="D151:F151"/>
  </mergeCells>
  <printOptions horizontalCentered="1"/>
  <pageMargins left="0.2362204724409449" right="0.2362204724409449" top="0.7480314960629921" bottom="0.7480314960629921" header="0.5118110236220472" footer="0.511811023622047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admin</cp:lastModifiedBy>
  <cp:lastPrinted>2019-01-02T07:32:12Z</cp:lastPrinted>
  <dcterms:created xsi:type="dcterms:W3CDTF">2017-03-21T10:11:41Z</dcterms:created>
  <dcterms:modified xsi:type="dcterms:W3CDTF">2019-06-03T11:35:45Z</dcterms:modified>
  <cp:category/>
  <cp:version/>
  <cp:contentType/>
  <cp:contentStatus/>
</cp:coreProperties>
</file>